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cvpwaterrates\ratebooks\mi\2023\"/>
    </mc:Choice>
  </mc:AlternateContent>
  <xr:revisionPtr revIDLastSave="0" documentId="13_ncr:1_{B2286A99-969A-4CAC-8C1A-1EFFD84EED80}" xr6:coauthVersionLast="47" xr6:coauthVersionMax="47" xr10:uidLastSave="{00000000-0000-0000-0000-000000000000}"/>
  <bookViews>
    <workbookView xWindow="-110" yWindow="-110" windowWidth="19420" windowHeight="10420" xr2:uid="{36F78377-356B-4092-B167-00679C81A9D3}"/>
  </bookViews>
  <sheets>
    <sheet name="OUTPUT" sheetId="1" r:id="rId1"/>
  </sheets>
  <externalReferences>
    <externalReference r:id="rId2"/>
  </externalReferences>
  <definedNames>
    <definedName name="\A" localSheetId="0">[1]INFORMATION!#REF!</definedName>
    <definedName name="\A">[1]INFORMATION!#REF!</definedName>
    <definedName name="\B" localSheetId="0">[1]INFORMATION!#REF!</definedName>
    <definedName name="\B">[1]INFORMATION!#REF!</definedName>
    <definedName name="\C" localSheetId="0">[1]INFORMATION!#REF!</definedName>
    <definedName name="\C">[1]INFORMATION!#REF!</definedName>
    <definedName name="\D" localSheetId="0">[1]INFORMATION!#REF!</definedName>
    <definedName name="\D">[1]INFORMATION!#REF!</definedName>
    <definedName name="\E" localSheetId="0">[1]INFORMATION!#REF!</definedName>
    <definedName name="\E">[1]INFORMATION!#REF!</definedName>
    <definedName name="\F" localSheetId="0">[1]INFORMATION!#REF!</definedName>
    <definedName name="\F">[1]INFORMATION!#REF!</definedName>
    <definedName name="\G" localSheetId="0">[1]INFORMATION!#REF!</definedName>
    <definedName name="\G">[1]INFORMATION!#REF!</definedName>
    <definedName name="\H" localSheetId="0">[1]INFORMATION!#REF!</definedName>
    <definedName name="\H">[1]INFORMATION!#REF!</definedName>
    <definedName name="\I" localSheetId="0">[1]INFORMATION!#REF!</definedName>
    <definedName name="\I">[1]INFORMATION!#REF!</definedName>
    <definedName name="\M" localSheetId="0">[1]INFORMATION!#REF!</definedName>
    <definedName name="\M">[1]INFORMATION!#REF!</definedName>
    <definedName name="\O" localSheetId="0">[1]INFORMATION!#REF!</definedName>
    <definedName name="\O">[1]INFORMATION!#REF!</definedName>
    <definedName name="\T" localSheetId="0">[1]INFORMATION!#REF!</definedName>
    <definedName name="\T">[1]INFORMATION!#REF!</definedName>
    <definedName name="\U" localSheetId="0">[1]INFORMATION!#REF!</definedName>
    <definedName name="\U">[1]INFORMATION!#REF!</definedName>
    <definedName name="\W" localSheetId="0">[1]INFORMATION!#REF!</definedName>
    <definedName name="\W">[1]INFORMATION!#REF!</definedName>
    <definedName name="MACRO">[1]INFORMATION!$A$1</definedName>
    <definedName name="OUTPUT" localSheetId="0">OUTPUT!$A$1</definedName>
    <definedName name="OUTPUT">#REF!</definedName>
    <definedName name="Print_Area_MI" localSheetId="0">OUTPUT!$A$1:$H$103</definedName>
    <definedName name="_xlnm.Print_Titles" localSheetId="0">OUTPUT!$5:$5</definedName>
    <definedName name="TEXT1" localSheetId="0">#REF!</definedName>
    <definedName name="TEXT1">#REF!</definedName>
    <definedName name="TEXT4" localSheetId="0">OUTPUT!$A$1:$D$104</definedName>
    <definedName name="TEXT4">#REF!</definedName>
    <definedName name="TEXT5" localSheetId="0">#REF!</definedName>
    <definedName name="TEXT5">#REF!</definedName>
    <definedName name="WORK" localSheetId="0">#REF!</definedName>
    <definedName name="WORK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3" i="1" l="1"/>
  <c r="F102" i="1"/>
  <c r="B102" i="1"/>
  <c r="F101" i="1"/>
  <c r="B101" i="1"/>
  <c r="D100" i="1"/>
  <c r="F98" i="1"/>
  <c r="G97" i="1"/>
  <c r="D97" i="1"/>
  <c r="C97" i="1"/>
  <c r="B97" i="1"/>
  <c r="E96" i="1"/>
  <c r="E98" i="1" s="1"/>
  <c r="B96" i="1"/>
  <c r="B95" i="1"/>
  <c r="F93" i="1"/>
  <c r="E93" i="1"/>
  <c r="F92" i="1"/>
  <c r="B92" i="1"/>
  <c r="F91" i="1"/>
  <c r="B91" i="1"/>
  <c r="F89" i="1"/>
  <c r="E89" i="1"/>
  <c r="B88" i="1"/>
  <c r="B87" i="1"/>
  <c r="B86" i="1"/>
  <c r="F84" i="1"/>
  <c r="E84" i="1"/>
  <c r="B83" i="1"/>
  <c r="B82" i="1"/>
  <c r="B81" i="1"/>
  <c r="F78" i="1"/>
  <c r="F79" i="1" s="1"/>
  <c r="B78" i="1"/>
  <c r="E77" i="1"/>
  <c r="E79" i="1" s="1"/>
  <c r="B77" i="1"/>
  <c r="B76" i="1"/>
  <c r="F73" i="1"/>
  <c r="F74" i="1" s="1"/>
  <c r="B73" i="1"/>
  <c r="B72" i="1"/>
  <c r="B71" i="1"/>
  <c r="E70" i="1"/>
  <c r="E74" i="1" s="1"/>
  <c r="B70" i="1"/>
  <c r="B69" i="1"/>
  <c r="F67" i="1"/>
  <c r="E67" i="1"/>
  <c r="B66" i="1"/>
  <c r="B65" i="1"/>
  <c r="B64" i="1"/>
  <c r="B63" i="1"/>
  <c r="B61" i="1"/>
  <c r="F59" i="1"/>
  <c r="E59" i="1"/>
  <c r="B58" i="1"/>
  <c r="B57" i="1"/>
  <c r="B56" i="1"/>
  <c r="B55" i="1"/>
  <c r="B54" i="1"/>
  <c r="B53" i="1"/>
  <c r="B52" i="1"/>
  <c r="B51" i="1"/>
  <c r="F49" i="1"/>
  <c r="E49" i="1"/>
  <c r="B48" i="1"/>
  <c r="B47" i="1"/>
  <c r="F45" i="1"/>
  <c r="E45" i="1"/>
  <c r="B44" i="1"/>
  <c r="B43" i="1"/>
  <c r="B42" i="1"/>
  <c r="C42" i="1" s="1"/>
  <c r="F40" i="1"/>
  <c r="E40" i="1"/>
  <c r="B39" i="1"/>
  <c r="C39" i="1" s="1"/>
  <c r="B38" i="1"/>
  <c r="C37" i="1"/>
  <c r="B37" i="1"/>
  <c r="D37" i="1" s="1"/>
  <c r="G37" i="1" s="1"/>
  <c r="B36" i="1"/>
  <c r="C36" i="1" s="1"/>
  <c r="B35" i="1"/>
  <c r="B34" i="1"/>
  <c r="F32" i="1"/>
  <c r="E32" i="1"/>
  <c r="B31" i="1"/>
  <c r="B30" i="1"/>
  <c r="B29" i="1"/>
  <c r="D28" i="1"/>
  <c r="G28" i="1" s="1"/>
  <c r="B28" i="1"/>
  <c r="C28" i="1" s="1"/>
  <c r="B27" i="1"/>
  <c r="B26" i="1"/>
  <c r="F24" i="1"/>
  <c r="B23" i="1"/>
  <c r="C23" i="1" s="1"/>
  <c r="B22" i="1"/>
  <c r="C22" i="1" s="1"/>
  <c r="E20" i="1"/>
  <c r="B20" i="1"/>
  <c r="F18" i="1"/>
  <c r="B18" i="1"/>
  <c r="B16" i="1"/>
  <c r="F14" i="1"/>
  <c r="E14" i="1"/>
  <c r="B13" i="1"/>
  <c r="D13" i="1" s="1"/>
  <c r="G13" i="1" s="1"/>
  <c r="B12" i="1"/>
  <c r="B11" i="1"/>
  <c r="C11" i="1" s="1"/>
  <c r="B10" i="1"/>
  <c r="D8" i="1"/>
  <c r="D7" i="1"/>
  <c r="A2" i="1"/>
  <c r="A1" i="1"/>
  <c r="D39" i="1" l="1"/>
  <c r="G39" i="1" s="1"/>
  <c r="B59" i="1"/>
  <c r="B14" i="1"/>
  <c r="F103" i="1"/>
  <c r="D23" i="1"/>
  <c r="G23" i="1" s="1"/>
  <c r="C24" i="1"/>
  <c r="C13" i="1"/>
  <c r="B24" i="1"/>
  <c r="D42" i="1"/>
  <c r="G42" i="1" s="1"/>
  <c r="F99" i="1"/>
  <c r="F104" i="1" s="1"/>
  <c r="D22" i="1"/>
  <c r="G22" i="1" s="1"/>
  <c r="B79" i="1"/>
  <c r="D36" i="1"/>
  <c r="G36" i="1" s="1"/>
  <c r="D11" i="1"/>
  <c r="G11" i="1" s="1"/>
  <c r="B67" i="1"/>
  <c r="B103" i="1"/>
  <c r="C101" i="1" s="1"/>
  <c r="D101" i="1" s="1"/>
  <c r="G101" i="1" s="1"/>
  <c r="E99" i="1"/>
  <c r="E104" i="1" s="1"/>
  <c r="B49" i="1"/>
  <c r="B98" i="1"/>
  <c r="C76" i="1"/>
  <c r="B40" i="1"/>
  <c r="D76" i="1"/>
  <c r="B89" i="1"/>
  <c r="D24" i="1"/>
  <c r="B74" i="1"/>
  <c r="B93" i="1"/>
  <c r="B45" i="1"/>
  <c r="B84" i="1"/>
  <c r="B32" i="1"/>
  <c r="G24" i="1" l="1"/>
  <c r="B99" i="1"/>
  <c r="C83" i="1" s="1"/>
  <c r="D83" i="1" s="1"/>
  <c r="G83" i="1" s="1"/>
  <c r="C102" i="1"/>
  <c r="D102" i="1" s="1"/>
  <c r="G102" i="1" s="1"/>
  <c r="G103" i="1" s="1"/>
  <c r="C72" i="1"/>
  <c r="D72" i="1" s="1"/>
  <c r="G72" i="1" s="1"/>
  <c r="B104" i="1"/>
  <c r="C57" i="1"/>
  <c r="D57" i="1" s="1"/>
  <c r="G57" i="1" s="1"/>
  <c r="C54" i="1"/>
  <c r="D54" i="1" s="1"/>
  <c r="G54" i="1" s="1"/>
  <c r="C51" i="1"/>
  <c r="C31" i="1"/>
  <c r="D31" i="1" s="1"/>
  <c r="G31" i="1" s="1"/>
  <c r="C10" i="1"/>
  <c r="C16" i="1"/>
  <c r="D16" i="1" s="1"/>
  <c r="G16" i="1" s="1"/>
  <c r="C34" i="1"/>
  <c r="C86" i="1"/>
  <c r="C88" i="1"/>
  <c r="D88" i="1" s="1"/>
  <c r="G88" i="1" s="1"/>
  <c r="C82" i="1"/>
  <c r="D82" i="1" s="1"/>
  <c r="G82" i="1" s="1"/>
  <c r="C61" i="1"/>
  <c r="D61" i="1" s="1"/>
  <c r="G61" i="1" s="1"/>
  <c r="C73" i="1"/>
  <c r="D73" i="1" s="1"/>
  <c r="G73" i="1" s="1"/>
  <c r="C65" i="1"/>
  <c r="D65" i="1" s="1"/>
  <c r="G65" i="1" s="1"/>
  <c r="C52" i="1"/>
  <c r="D52" i="1" s="1"/>
  <c r="G52" i="1" s="1"/>
  <c r="C29" i="1"/>
  <c r="D29" i="1" s="1"/>
  <c r="G29" i="1" s="1"/>
  <c r="C30" i="1"/>
  <c r="D30" i="1" s="1"/>
  <c r="G30" i="1" s="1"/>
  <c r="C43" i="1"/>
  <c r="C81" i="1"/>
  <c r="C53" i="1"/>
  <c r="D53" i="1" s="1"/>
  <c r="G53" i="1" s="1"/>
  <c r="C92" i="1"/>
  <c r="D92" i="1" s="1"/>
  <c r="G92" i="1" s="1"/>
  <c r="C18" i="1"/>
  <c r="D18" i="1" s="1"/>
  <c r="G18" i="1" s="1"/>
  <c r="C58" i="1"/>
  <c r="D58" i="1" s="1"/>
  <c r="G58" i="1" s="1"/>
  <c r="C95" i="1"/>
  <c r="C26" i="1"/>
  <c r="C56" i="1"/>
  <c r="D56" i="1" s="1"/>
  <c r="G56" i="1" s="1"/>
  <c r="C55" i="1"/>
  <c r="D55" i="1" s="1"/>
  <c r="G55" i="1" s="1"/>
  <c r="C70" i="1"/>
  <c r="D70" i="1" s="1"/>
  <c r="G70" i="1" s="1"/>
  <c r="C38" i="1"/>
  <c r="D38" i="1" s="1"/>
  <c r="G38" i="1" s="1"/>
  <c r="G76" i="1"/>
  <c r="D103" i="1" l="1"/>
  <c r="C20" i="1"/>
  <c r="D20" i="1" s="1"/>
  <c r="G20" i="1" s="1"/>
  <c r="C96" i="1"/>
  <c r="D96" i="1" s="1"/>
  <c r="G96" i="1" s="1"/>
  <c r="C71" i="1"/>
  <c r="D71" i="1" s="1"/>
  <c r="G71" i="1" s="1"/>
  <c r="C63" i="1"/>
  <c r="D63" i="1" s="1"/>
  <c r="C44" i="1"/>
  <c r="D44" i="1" s="1"/>
  <c r="G44" i="1" s="1"/>
  <c r="C78" i="1"/>
  <c r="D78" i="1" s="1"/>
  <c r="G78" i="1" s="1"/>
  <c r="C35" i="1"/>
  <c r="D35" i="1" s="1"/>
  <c r="G35" i="1" s="1"/>
  <c r="C69" i="1"/>
  <c r="C74" i="1" s="1"/>
  <c r="C87" i="1"/>
  <c r="D87" i="1" s="1"/>
  <c r="G87" i="1" s="1"/>
  <c r="C27" i="1"/>
  <c r="D27" i="1" s="1"/>
  <c r="G27" i="1" s="1"/>
  <c r="C47" i="1"/>
  <c r="D47" i="1" s="1"/>
  <c r="C77" i="1"/>
  <c r="C91" i="1"/>
  <c r="D91" i="1" s="1"/>
  <c r="C66" i="1"/>
  <c r="D66" i="1" s="1"/>
  <c r="G66" i="1" s="1"/>
  <c r="C12" i="1"/>
  <c r="D12" i="1" s="1"/>
  <c r="G12" i="1" s="1"/>
  <c r="C48" i="1"/>
  <c r="D48" i="1" s="1"/>
  <c r="G48" i="1" s="1"/>
  <c r="C64" i="1"/>
  <c r="D64" i="1" s="1"/>
  <c r="G64" i="1" s="1"/>
  <c r="C103" i="1"/>
  <c r="C84" i="1"/>
  <c r="D81" i="1"/>
  <c r="D51" i="1"/>
  <c r="C59" i="1"/>
  <c r="D43" i="1"/>
  <c r="C45" i="1"/>
  <c r="D86" i="1"/>
  <c r="C40" i="1"/>
  <c r="D34" i="1"/>
  <c r="D95" i="1"/>
  <c r="D26" i="1"/>
  <c r="D10" i="1"/>
  <c r="C49" i="1" l="1"/>
  <c r="C98" i="1"/>
  <c r="C93" i="1"/>
  <c r="D69" i="1"/>
  <c r="C89" i="1"/>
  <c r="C32" i="1"/>
  <c r="D77" i="1"/>
  <c r="C79" i="1"/>
  <c r="C67" i="1"/>
  <c r="C14" i="1"/>
  <c r="G86" i="1"/>
  <c r="G89" i="1" s="1"/>
  <c r="D89" i="1"/>
  <c r="D49" i="1"/>
  <c r="G47" i="1"/>
  <c r="G49" i="1" s="1"/>
  <c r="G91" i="1"/>
  <c r="G93" i="1" s="1"/>
  <c r="D93" i="1"/>
  <c r="G43" i="1"/>
  <c r="G45" i="1" s="1"/>
  <c r="D45" i="1"/>
  <c r="D32" i="1"/>
  <c r="G26" i="1"/>
  <c r="G32" i="1" s="1"/>
  <c r="G51" i="1"/>
  <c r="G59" i="1" s="1"/>
  <c r="D59" i="1"/>
  <c r="D98" i="1"/>
  <c r="G95" i="1"/>
  <c r="G98" i="1" s="1"/>
  <c r="D84" i="1"/>
  <c r="G81" i="1"/>
  <c r="G84" i="1" s="1"/>
  <c r="D14" i="1"/>
  <c r="G10" i="1"/>
  <c r="G14" i="1" s="1"/>
  <c r="D67" i="1"/>
  <c r="G63" i="1"/>
  <c r="G67" i="1" s="1"/>
  <c r="D74" i="1"/>
  <c r="G69" i="1"/>
  <c r="G74" i="1" s="1"/>
  <c r="G34" i="1"/>
  <c r="G40" i="1" s="1"/>
  <c r="D40" i="1"/>
  <c r="C99" i="1" l="1"/>
  <c r="G77" i="1"/>
  <c r="G79" i="1" s="1"/>
  <c r="G99" i="1" s="1"/>
  <c r="G104" i="1" s="1"/>
  <c r="D79" i="1"/>
  <c r="D99" i="1" s="1"/>
  <c r="D104" i="1" s="1"/>
</calcChain>
</file>

<file path=xl/sharedStrings.xml><?xml version="1.0" encoding="utf-8"?>
<sst xmlns="http://schemas.openxmlformats.org/spreadsheetml/2006/main" count="107" uniqueCount="107">
  <si>
    <t>CENTRAL VALLEY PROJECT</t>
  </si>
  <si>
    <t>SCHEDULE OF FY 2021 ALLOCATED M&amp;I PROJECT USE ENERGY (PUE) OFFSET AND ASSOCIATED CREDIT (SEE SCH. B-6A)</t>
  </si>
  <si>
    <t>Facility/Contractor</t>
  </si>
  <si>
    <t>Storage PUE Offset - 'Total A/F</t>
  </si>
  <si>
    <t>Storage PUE Offset 'Total Cost</t>
  </si>
  <si>
    <t>Direct Pumping  - PUE Offset</t>
  </si>
  <si>
    <t>Direct Pumping PUE - Credit</t>
  </si>
  <si>
    <t xml:space="preserve">Total - PUE - Offset &amp; Credit </t>
  </si>
  <si>
    <t>Black Butte D &amp; R</t>
  </si>
  <si>
    <t>County of Colusa</t>
  </si>
  <si>
    <t>Elk Creek CSD</t>
  </si>
  <si>
    <t>US Forest Service - BB</t>
  </si>
  <si>
    <t>Whitney Const.</t>
  </si>
  <si>
    <t>Total BB D &amp; R</t>
  </si>
  <si>
    <t>Clear Creek Unit</t>
  </si>
  <si>
    <t>Clear Creek CSD</t>
  </si>
  <si>
    <t>Contra Costa Canal</t>
  </si>
  <si>
    <t>Contra Costa WD</t>
  </si>
  <si>
    <t>Cow Creek Unit</t>
  </si>
  <si>
    <t>Bella Vista WD (Wintu PP)</t>
  </si>
  <si>
    <t>Cross Valley Canal</t>
  </si>
  <si>
    <t>County of Fresno</t>
  </si>
  <si>
    <t>County of Tulare</t>
  </si>
  <si>
    <t>Total CV Canal</t>
  </si>
  <si>
    <t>Delta-Mendota Canal</t>
  </si>
  <si>
    <t>Byron Bethany ID</t>
  </si>
  <si>
    <t>City of Tracy</t>
  </si>
  <si>
    <t>Del Puerto WD</t>
  </si>
  <si>
    <t>Department of VA</t>
  </si>
  <si>
    <t>Panoche WD - DMC</t>
  </si>
  <si>
    <t>San Luis WD - DMC</t>
  </si>
  <si>
    <t>Total DM Canal</t>
  </si>
  <si>
    <t>Folsom D &amp; R</t>
  </si>
  <si>
    <t>City of Folsom</t>
  </si>
  <si>
    <t>City of Roseville</t>
  </si>
  <si>
    <t>El Dorado ID - FD&amp;R</t>
  </si>
  <si>
    <t>Placer County WD</t>
  </si>
  <si>
    <t>Sacramento County WA</t>
  </si>
  <si>
    <t>San Juan WD</t>
  </si>
  <si>
    <t>Total Folsom D &amp; R</t>
  </si>
  <si>
    <t>Folsom-South Canal</t>
  </si>
  <si>
    <t>East Bay MUD</t>
  </si>
  <si>
    <t>Sacramento County WA - FSC</t>
  </si>
  <si>
    <t>Sacramento MUD</t>
  </si>
  <si>
    <t>Total FS Canal</t>
  </si>
  <si>
    <t>Friant Dam</t>
  </si>
  <si>
    <t>County of Madera</t>
  </si>
  <si>
    <t>Fresno County WW #18</t>
  </si>
  <si>
    <t>Total Friant Dam</t>
  </si>
  <si>
    <t>Friant-Kern Canal</t>
  </si>
  <si>
    <t>Arvin-Edison WSD</t>
  </si>
  <si>
    <t>City of Fresno</t>
  </si>
  <si>
    <t>City of Lindsay</t>
  </si>
  <si>
    <t>City of Orange Cove</t>
  </si>
  <si>
    <t>Delano-Earlimart ID</t>
  </si>
  <si>
    <t>Lindsay-Strathmore ID</t>
  </si>
  <si>
    <t>Shafter-Wasco ID</t>
  </si>
  <si>
    <t>Terra Bella ID</t>
  </si>
  <si>
    <t>Total FK Canal</t>
  </si>
  <si>
    <t>New Melones D &amp; R</t>
  </si>
  <si>
    <t>Stockton East WD</t>
  </si>
  <si>
    <t>Sacramento River</t>
  </si>
  <si>
    <t>City of Redding - SR</t>
  </si>
  <si>
    <t>City of West Sacramento</t>
  </si>
  <si>
    <t>Lake California P.O.A.</t>
  </si>
  <si>
    <t>Riverview Golf &amp; CC</t>
  </si>
  <si>
    <t>Total Sacramento River</t>
  </si>
  <si>
    <t>San Luis Canal - Fresno</t>
  </si>
  <si>
    <t>City of Avenal</t>
  </si>
  <si>
    <t>City of Coalinga</t>
  </si>
  <si>
    <t>City of Huron</t>
  </si>
  <si>
    <t>State of CA</t>
  </si>
  <si>
    <t>Westlands WD</t>
  </si>
  <si>
    <t>Total SLC - Fresno</t>
  </si>
  <si>
    <t>San Luis Canal - Tracy</t>
  </si>
  <si>
    <t>Pacheco WD - SLC</t>
  </si>
  <si>
    <t>Panoche WD - SLC</t>
  </si>
  <si>
    <t>San Luis WD - SLC</t>
  </si>
  <si>
    <t>Total SLC - Tracy</t>
  </si>
  <si>
    <t>Shasta Dam</t>
  </si>
  <si>
    <t>Centerville CSD</t>
  </si>
  <si>
    <t>Mountain Gate CSD</t>
  </si>
  <si>
    <t xml:space="preserve">Shasta CWA  </t>
  </si>
  <si>
    <t>Total Shasta Dam</t>
  </si>
  <si>
    <t>Spring Creek Conduit</t>
  </si>
  <si>
    <t>City of Redding - SCC</t>
  </si>
  <si>
    <t>Shasta CWA  - SCC</t>
  </si>
  <si>
    <t xml:space="preserve">Shasta CSD  </t>
  </si>
  <si>
    <t>Total SC Conduit</t>
  </si>
  <si>
    <t>Tehama-Colusa Canal</t>
  </si>
  <si>
    <t>Colusa County WD</t>
  </si>
  <si>
    <t>Kanawha WD</t>
  </si>
  <si>
    <t>Total Tehama-Colusa Canal</t>
  </si>
  <si>
    <t>Toyon Pipeline</t>
  </si>
  <si>
    <t>City of Redding - TP</t>
  </si>
  <si>
    <t xml:space="preserve">City of Shasta Lake  </t>
  </si>
  <si>
    <t>US Forest Service - TP</t>
  </si>
  <si>
    <t>Total Toyon Pipeline</t>
  </si>
  <si>
    <t>Total AF/Cost without San Felipe Unit</t>
  </si>
  <si>
    <t>San Felipe Unit</t>
  </si>
  <si>
    <t>SB County WD - IB</t>
  </si>
  <si>
    <t>SC Valley WD - IB</t>
  </si>
  <si>
    <t>Total San Felipe Unit</t>
  </si>
  <si>
    <t>GRAND TOTAL</t>
  </si>
  <si>
    <t>Storage PUE Offset - 'Ratio of A/F by Contractor</t>
  </si>
  <si>
    <t>All Other Contractors</t>
  </si>
  <si>
    <t>San Felipe Unit Contractors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</si>
</sst>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0_);\(#,##0.0000000\)"/>
    <numFmt numFmtId="165" formatCode=";;;"/>
    <numFmt numFmtId="166" formatCode="_(* #,##0.000000_);_(* \(#,##0.000000\);_(* &quot;-&quot;??_);_(@_)"/>
    <numFmt numFmtId="167" formatCode="#,##0.000000_);\(#,##0.000000\)"/>
    <numFmt numFmtId="168" formatCode="_(* #,##0_);_(* \(#,##0\);_(* &quot;-&quot;??_);_(@_)"/>
  </numFmts>
  <fonts count="11">
    <font>
      <sz val="12"/>
      <name val="SWISS"/>
    </font>
    <font>
      <sz val="12"/>
      <name val="SWISS"/>
    </font>
    <font>
      <sz val="12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color indexed="8"/>
      <name val="Segoe UI"/>
      <family val="2"/>
    </font>
    <font>
      <sz val="12"/>
      <color indexed="8"/>
      <name val="Segoe UI"/>
      <family val="2"/>
    </font>
    <font>
      <sz val="14"/>
      <name val="Segoe UI"/>
      <family val="2"/>
    </font>
    <font>
      <b/>
      <sz val="14"/>
      <color indexed="8"/>
      <name val="Segoe UI"/>
      <family val="2"/>
    </font>
    <font>
      <b/>
      <sz val="12"/>
      <color indexed="8"/>
      <name val="Segoe UI"/>
      <family val="2"/>
    </font>
    <font>
      <b/>
      <sz val="12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44" fontId="2" fillId="0" borderId="0" xfId="0" applyNumberFormat="1" applyFont="1"/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6" fillId="0" borderId="0" xfId="0" applyFont="1"/>
    <xf numFmtId="14" fontId="5" fillId="0" borderId="0" xfId="0" applyNumberFormat="1" applyFont="1" applyAlignment="1">
      <alignment horizontal="left"/>
    </xf>
    <xf numFmtId="44" fontId="5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8" fillId="0" borderId="1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9" fillId="0" borderId="0" xfId="0" quotePrefix="1" applyFont="1" applyAlignment="1">
      <alignment horizontal="center" vertical="center" wrapText="1"/>
    </xf>
    <xf numFmtId="44" fontId="9" fillId="0" borderId="0" xfId="2" applyFont="1" applyAlignment="1">
      <alignment horizontal="center" wrapText="1"/>
    </xf>
    <xf numFmtId="165" fontId="6" fillId="0" borderId="0" xfId="0" applyNumberFormat="1" applyFont="1" applyAlignment="1" applyProtection="1">
      <alignment wrapText="1"/>
      <protection locked="0"/>
    </xf>
    <xf numFmtId="37" fontId="6" fillId="0" borderId="0" xfId="0" applyNumberFormat="1" applyFont="1" applyAlignment="1" applyProtection="1">
      <alignment wrapText="1"/>
      <protection locked="0"/>
    </xf>
    <xf numFmtId="166" fontId="6" fillId="0" borderId="0" xfId="1" applyNumberFormat="1" applyFont="1" applyAlignment="1" applyProtection="1">
      <alignment wrapText="1"/>
      <protection locked="0"/>
    </xf>
    <xf numFmtId="44" fontId="6" fillId="0" borderId="0" xfId="0" applyNumberFormat="1" applyFont="1" applyAlignment="1" applyProtection="1">
      <alignment wrapText="1"/>
      <protection locked="0"/>
    </xf>
    <xf numFmtId="37" fontId="6" fillId="0" borderId="2" xfId="0" applyNumberFormat="1" applyFont="1" applyBorder="1" applyAlignment="1" applyProtection="1">
      <alignment wrapText="1"/>
      <protection locked="0"/>
    </xf>
    <xf numFmtId="166" fontId="6" fillId="0" borderId="2" xfId="1" applyNumberFormat="1" applyFont="1" applyBorder="1" applyAlignment="1" applyProtection="1">
      <alignment wrapText="1"/>
      <protection locked="0"/>
    </xf>
    <xf numFmtId="44" fontId="6" fillId="0" borderId="2" xfId="1" applyNumberFormat="1" applyFont="1" applyBorder="1" applyAlignment="1" applyProtection="1">
      <alignment wrapText="1"/>
      <protection locked="0"/>
    </xf>
    <xf numFmtId="166" fontId="6" fillId="0" borderId="0" xfId="1" applyNumberFormat="1" applyFont="1" applyAlignment="1">
      <alignment wrapText="1"/>
    </xf>
    <xf numFmtId="167" fontId="6" fillId="0" borderId="0" xfId="0" applyNumberFormat="1" applyFont="1" applyAlignment="1" applyProtection="1">
      <alignment wrapText="1"/>
      <protection locked="0"/>
    </xf>
    <xf numFmtId="168" fontId="6" fillId="0" borderId="0" xfId="0" applyNumberFormat="1" applyFont="1" applyAlignment="1" applyProtection="1">
      <alignment wrapText="1"/>
      <protection locked="0"/>
    </xf>
    <xf numFmtId="168" fontId="6" fillId="0" borderId="2" xfId="0" applyNumberFormat="1" applyFont="1" applyBorder="1" applyAlignment="1" applyProtection="1">
      <alignment wrapText="1"/>
      <protection locked="0"/>
    </xf>
    <xf numFmtId="37" fontId="6" fillId="0" borderId="3" xfId="0" applyNumberFormat="1" applyFont="1" applyBorder="1" applyAlignment="1" applyProtection="1">
      <alignment wrapText="1"/>
      <protection locked="0"/>
    </xf>
    <xf numFmtId="166" fontId="6" fillId="0" borderId="3" xfId="1" applyNumberFormat="1" applyFont="1" applyBorder="1" applyAlignment="1" applyProtection="1">
      <alignment wrapText="1"/>
      <protection locked="0"/>
    </xf>
    <xf numFmtId="44" fontId="6" fillId="0" borderId="3" xfId="1" applyNumberFormat="1" applyFont="1" applyBorder="1" applyAlignment="1" applyProtection="1">
      <alignment wrapText="1"/>
      <protection locked="0"/>
    </xf>
    <xf numFmtId="37" fontId="6" fillId="0" borderId="4" xfId="0" applyNumberFormat="1" applyFont="1" applyBorder="1" applyAlignment="1" applyProtection="1">
      <alignment wrapText="1"/>
      <protection locked="0"/>
    </xf>
    <xf numFmtId="166" fontId="6" fillId="0" borderId="0" xfId="1" applyNumberFormat="1" applyFont="1" applyBorder="1" applyAlignment="1" applyProtection="1">
      <alignment wrapText="1"/>
      <protection locked="0"/>
    </xf>
    <xf numFmtId="44" fontId="6" fillId="0" borderId="4" xfId="0" applyNumberFormat="1" applyFont="1" applyBorder="1" applyAlignment="1" applyProtection="1">
      <alignment wrapText="1"/>
      <protection locked="0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164" fontId="9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0" fillId="0" borderId="0" xfId="0" applyFont="1" applyAlignment="1" applyProtection="1">
      <alignment wrapText="1"/>
      <protection locked="0"/>
    </xf>
    <xf numFmtId="44" fontId="6" fillId="0" borderId="0" xfId="0" applyNumberFormat="1" applyFont="1" applyAlignment="1">
      <alignment wrapText="1"/>
    </xf>
    <xf numFmtId="0" fontId="6" fillId="0" borderId="0" xfId="0" applyFont="1" applyAlignment="1" applyProtection="1">
      <alignment wrapText="1"/>
      <protection locked="0"/>
    </xf>
    <xf numFmtId="39" fontId="6" fillId="0" borderId="0" xfId="0" applyNumberFormat="1" applyFont="1" applyAlignment="1">
      <alignment wrapText="1"/>
    </xf>
    <xf numFmtId="44" fontId="6" fillId="0" borderId="0" xfId="2" applyFont="1" applyAlignment="1" applyProtection="1">
      <alignment wrapText="1"/>
    </xf>
    <xf numFmtId="39" fontId="6" fillId="0" borderId="0" xfId="0" applyNumberFormat="1" applyFont="1" applyAlignment="1" applyProtection="1">
      <alignment wrapText="1"/>
      <protection locked="0"/>
    </xf>
    <xf numFmtId="44" fontId="6" fillId="0" borderId="0" xfId="2" applyFont="1" applyFill="1" applyAlignment="1" applyProtection="1">
      <alignment wrapText="1"/>
    </xf>
    <xf numFmtId="44" fontId="6" fillId="0" borderId="0" xfId="2" applyFont="1" applyBorder="1" applyAlignment="1" applyProtection="1">
      <alignment wrapText="1"/>
    </xf>
    <xf numFmtId="0" fontId="9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 horizontal="left" wrapText="1"/>
      <protection locked="0"/>
    </xf>
  </cellXfs>
  <cellStyles count="3">
    <cellStyle name="Comma" xfId="1" builtinId="3"/>
    <cellStyle name="Currency" xfId="2" builtinId="4"/>
    <cellStyle name="Normal" xfId="0" builtinId="0"/>
  </cellStyles>
  <dxfs count="9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Segoe UI"/>
        <family val="2"/>
        <scheme val="none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Segoe UI"/>
        <family val="2"/>
        <scheme val="none"/>
      </font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Segoe UI"/>
        <family val="2"/>
        <scheme val="none"/>
      </font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7" formatCode="#,##0.00_);\(#,##0.00\)"/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Segoe UI"/>
        <family val="2"/>
        <scheme val="none"/>
      </font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166" formatCode="_(* #,##0.000000_);_(* \(#,##0.000000\);_(* &quot;-&quot;??_);_(@_)"/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Segoe UI"/>
        <family val="2"/>
        <scheme val="none"/>
      </font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alignment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Segoe UI"/>
        <family val="2"/>
        <scheme val="none"/>
      </font>
      <alignment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oimspp-my.sharepoint.com/personal/thawkins_usbr_gov/Documents/Desktop/508%202021/M&amp;I%202021%20Sch%20B-5%20F.Z2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Macro_Input"/>
      <sheetName val="Manual Input"/>
      <sheetName val="OUTPUT"/>
    </sheetNames>
    <sheetDataSet>
      <sheetData sheetId="0">
        <row r="1">
          <cell r="A1" t="str">
            <v>M&amp;I 2021 Sch B-5 F.Z25.XLSM</v>
          </cell>
        </row>
        <row r="2">
          <cell r="A2" t="str">
            <v>08/09/2022</v>
          </cell>
        </row>
      </sheetData>
      <sheetData sheetId="1">
        <row r="16">
          <cell r="E16">
            <v>10</v>
          </cell>
          <cell r="N16">
            <v>-85343.881833548701</v>
          </cell>
        </row>
        <row r="17">
          <cell r="E17">
            <v>0</v>
          </cell>
          <cell r="N17">
            <v>123856.47976272908</v>
          </cell>
        </row>
        <row r="18">
          <cell r="E18">
            <v>7</v>
          </cell>
        </row>
        <row r="19">
          <cell r="E19">
            <v>0</v>
          </cell>
        </row>
        <row r="21">
          <cell r="N21">
            <v>-1563.2720999999999</v>
          </cell>
        </row>
        <row r="24">
          <cell r="E24">
            <v>1747</v>
          </cell>
          <cell r="N24">
            <v>-131076.06352007951</v>
          </cell>
        </row>
        <row r="25">
          <cell r="N25">
            <v>-123947.65393866711</v>
          </cell>
        </row>
        <row r="28">
          <cell r="E28">
            <v>69644</v>
          </cell>
        </row>
        <row r="32">
          <cell r="E32">
            <v>2904</v>
          </cell>
        </row>
        <row r="36">
          <cell r="E36">
            <v>0</v>
          </cell>
        </row>
        <row r="37">
          <cell r="E37">
            <v>0</v>
          </cell>
        </row>
        <row r="42">
          <cell r="E42">
            <v>317</v>
          </cell>
        </row>
        <row r="43">
          <cell r="E43">
            <v>3205</v>
          </cell>
        </row>
        <row r="44">
          <cell r="E44">
            <v>0</v>
          </cell>
        </row>
        <row r="45">
          <cell r="E45">
            <v>294</v>
          </cell>
        </row>
        <row r="46">
          <cell r="E46">
            <v>24</v>
          </cell>
        </row>
        <row r="47">
          <cell r="E47">
            <v>3</v>
          </cell>
        </row>
        <row r="51">
          <cell r="O51">
            <v>59572.286094058145</v>
          </cell>
        </row>
        <row r="52">
          <cell r="E52">
            <v>2100</v>
          </cell>
          <cell r="O52">
            <v>130.42896351440876</v>
          </cell>
        </row>
        <row r="53">
          <cell r="E53">
            <v>13410</v>
          </cell>
          <cell r="O53">
            <v>7.261689474173747</v>
          </cell>
        </row>
        <row r="54">
          <cell r="E54">
            <v>0</v>
          </cell>
          <cell r="O54">
            <v>6440.4106773883623</v>
          </cell>
        </row>
        <row r="55">
          <cell r="E55">
            <v>0</v>
          </cell>
          <cell r="O55">
            <v>150058.97286902551</v>
          </cell>
        </row>
        <row r="56">
          <cell r="E56">
            <v>1369</v>
          </cell>
          <cell r="O56">
            <v>802.18477862822022</v>
          </cell>
        </row>
        <row r="57">
          <cell r="E57">
            <v>0</v>
          </cell>
          <cell r="O57">
            <v>1062.8465279111765</v>
          </cell>
        </row>
        <row r="62">
          <cell r="E62">
            <v>0</v>
          </cell>
        </row>
        <row r="63">
          <cell r="E63">
            <v>3879</v>
          </cell>
        </row>
        <row r="64">
          <cell r="E64">
            <v>5252</v>
          </cell>
        </row>
        <row r="69">
          <cell r="E69">
            <v>35</v>
          </cell>
        </row>
        <row r="70">
          <cell r="E70">
            <v>12</v>
          </cell>
        </row>
        <row r="75">
          <cell r="E75">
            <v>550</v>
          </cell>
        </row>
        <row r="76">
          <cell r="E76">
            <v>16752</v>
          </cell>
        </row>
        <row r="77">
          <cell r="E77">
            <v>1014</v>
          </cell>
        </row>
        <row r="78">
          <cell r="E78">
            <v>483</v>
          </cell>
        </row>
        <row r="79">
          <cell r="E79">
            <v>280</v>
          </cell>
        </row>
        <row r="80">
          <cell r="E80">
            <v>456</v>
          </cell>
        </row>
        <row r="81">
          <cell r="E81">
            <v>104</v>
          </cell>
        </row>
        <row r="82">
          <cell r="E82">
            <v>1476</v>
          </cell>
        </row>
        <row r="87">
          <cell r="E87">
            <v>40634</v>
          </cell>
        </row>
        <row r="91">
          <cell r="E91">
            <v>1497</v>
          </cell>
        </row>
        <row r="92">
          <cell r="E92">
            <v>2073</v>
          </cell>
        </row>
        <row r="93">
          <cell r="E93">
            <v>150</v>
          </cell>
        </row>
        <row r="94">
          <cell r="E94">
            <v>19</v>
          </cell>
        </row>
        <row r="99">
          <cell r="E99">
            <v>1407</v>
          </cell>
        </row>
        <row r="100">
          <cell r="E100">
            <v>73991</v>
          </cell>
        </row>
        <row r="105">
          <cell r="E105">
            <v>2243</v>
          </cell>
        </row>
        <row r="106">
          <cell r="E106">
            <v>4675</v>
          </cell>
        </row>
        <row r="107">
          <cell r="E107">
            <v>918</v>
          </cell>
        </row>
        <row r="108">
          <cell r="E108">
            <v>2</v>
          </cell>
        </row>
        <row r="109">
          <cell r="E109">
            <v>3442</v>
          </cell>
        </row>
        <row r="114">
          <cell r="E114">
            <v>0</v>
          </cell>
        </row>
        <row r="115">
          <cell r="E115">
            <v>293</v>
          </cell>
        </row>
        <row r="116">
          <cell r="E116">
            <v>228</v>
          </cell>
        </row>
        <row r="121">
          <cell r="E121">
            <v>448</v>
          </cell>
        </row>
        <row r="122">
          <cell r="E122">
            <v>342</v>
          </cell>
        </row>
        <row r="123">
          <cell r="E123">
            <v>63</v>
          </cell>
        </row>
        <row r="128">
          <cell r="E128">
            <v>3983</v>
          </cell>
        </row>
        <row r="129">
          <cell r="E129">
            <v>44</v>
          </cell>
        </row>
        <row r="130">
          <cell r="E130">
            <v>219</v>
          </cell>
        </row>
        <row r="135">
          <cell r="E135">
            <v>128</v>
          </cell>
        </row>
        <row r="136">
          <cell r="E136">
            <v>49</v>
          </cell>
        </row>
        <row r="141">
          <cell r="E141">
            <v>19</v>
          </cell>
        </row>
        <row r="142">
          <cell r="E142">
            <v>646</v>
          </cell>
        </row>
        <row r="143">
          <cell r="E143">
            <v>0</v>
          </cell>
        </row>
      </sheetData>
      <sheetData sheetId="2"/>
      <sheetData sheetId="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9C59311-1ABB-45FD-BC75-559AFBDB174A}" name="Table1" displayName="Table1" ref="A6:G104" totalsRowShown="0" headerRowDxfId="0" dataDxfId="8">
  <autoFilter ref="A6:G104" xr:uid="{39C59311-1ABB-45FD-BC75-559AFBDB174A}"/>
  <tableColumns count="7">
    <tableColumn id="1" xr3:uid="{61969CCB-8B43-48F7-BA04-F325C8ABEFBC}" name="Facility/Contractor" dataDxfId="7"/>
    <tableColumn id="4" xr3:uid="{D86BC148-3B29-415B-AB3A-9BD98432B8C8}" name="Storage PUE Offset - 'Total A/F" dataDxfId="6"/>
    <tableColumn id="5" xr3:uid="{B4035614-9970-496F-A081-3AFA296368A2}" name="Storage PUE Offset - 'Ratio of A/F by Contractor" dataDxfId="5" dataCellStyle="Comma"/>
    <tableColumn id="6" xr3:uid="{16B799EB-47B0-449F-99E9-E40E7D836C75}" name="Storage PUE Offset 'Total Cost" dataDxfId="4"/>
    <tableColumn id="7" xr3:uid="{635C237A-0FBF-4FF7-9985-789D6C7D7DD2}" name="Direct Pumping  - PUE Offset" dataDxfId="3"/>
    <tableColumn id="8" xr3:uid="{C9F83930-7D0A-4EE7-BFB8-0CBA58D36160}" name="Direct Pumping PUE - Credit" dataDxfId="2"/>
    <tableColumn id="9" xr3:uid="{7ABD1C94-226F-4197-B2D0-6A553B091286}" name="Total - PUE - Offset &amp; Credit " dataDxfId="1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6E1F8-5D41-4E11-AAE3-E3280886F6BB}">
  <sheetPr transitionEvaluation="1" transitionEntry="1" codeName="Sheet6"/>
  <dimension ref="A1:AC485"/>
  <sheetViews>
    <sheetView showZeros="0" tabSelected="1" defaultGridColor="0" colorId="22" zoomScale="70" zoomScaleNormal="70" zoomScaleSheetLayoutView="85" workbookViewId="0">
      <selection activeCell="A6" sqref="A6:G6"/>
    </sheetView>
  </sheetViews>
  <sheetFormatPr defaultColWidth="14.84375" defaultRowHeight="15.5"/>
  <cols>
    <col min="1" max="1" width="40.765625" style="1" customWidth="1"/>
    <col min="2" max="4" width="19.07421875" style="3" customWidth="1"/>
    <col min="5" max="7" width="19.07421875" style="1" customWidth="1"/>
    <col min="8" max="8" width="17" style="1" customWidth="1"/>
    <col min="9" max="13" width="11.84375" style="1" customWidth="1"/>
    <col min="14" max="14" width="10.84375" style="1" customWidth="1"/>
    <col min="15" max="15" width="2.84375" style="1" customWidth="1"/>
    <col min="16" max="16" width="12.84375" style="1" customWidth="1"/>
    <col min="17" max="17" width="5.84375" style="1" customWidth="1"/>
    <col min="18" max="32" width="11.84375" style="1" customWidth="1"/>
    <col min="33" max="33" width="1.84375" style="1" customWidth="1"/>
    <col min="34" max="34" width="2.84375" style="1" customWidth="1"/>
    <col min="35" max="35" width="24.84375" style="1" customWidth="1"/>
    <col min="36" max="36" width="2.84375" style="1" customWidth="1"/>
    <col min="37" max="46" width="11.84375" style="1" customWidth="1"/>
    <col min="47" max="47" width="6.84375" style="1" customWidth="1"/>
    <col min="48" max="16384" width="14.84375" style="1"/>
  </cols>
  <sheetData>
    <row r="1" spans="1:7" ht="23.25" customHeight="1">
      <c r="A1" s="6" t="str">
        <f>MACRO</f>
        <v>M&amp;I 2021 Sch B-5 F.Z25.XLSM</v>
      </c>
      <c r="B1" s="7"/>
      <c r="C1" s="7"/>
      <c r="D1" s="8"/>
      <c r="E1" s="9"/>
      <c r="F1" s="9"/>
      <c r="G1" s="9"/>
    </row>
    <row r="2" spans="1:7" ht="20.149999999999999" customHeight="1">
      <c r="A2" s="10" t="str">
        <f>[1]INFORMATION!A2</f>
        <v>08/09/2022</v>
      </c>
      <c r="B2" s="11"/>
      <c r="C2" s="11"/>
      <c r="D2" s="8"/>
      <c r="E2" s="9"/>
      <c r="F2" s="9"/>
      <c r="G2" s="9"/>
    </row>
    <row r="3" spans="1:7" s="2" customFormat="1" ht="21">
      <c r="A3" s="12" t="s">
        <v>0</v>
      </c>
      <c r="B3" s="13"/>
      <c r="C3" s="13"/>
      <c r="D3" s="13"/>
      <c r="E3" s="14"/>
      <c r="F3" s="14"/>
      <c r="G3" s="14"/>
    </row>
    <row r="4" spans="1:7" s="2" customFormat="1" ht="84">
      <c r="A4" s="13" t="s">
        <v>1</v>
      </c>
      <c r="B4" s="13"/>
      <c r="C4" s="13"/>
      <c r="D4" s="13"/>
      <c r="E4" s="14"/>
      <c r="F4" s="14"/>
      <c r="G4" s="14"/>
    </row>
    <row r="5" spans="1:7" s="2" customFormat="1">
      <c r="A5"/>
      <c r="B5"/>
      <c r="C5"/>
      <c r="D5"/>
      <c r="E5"/>
      <c r="F5"/>
      <c r="G5"/>
    </row>
    <row r="6" spans="1:7" ht="84.5" thickBot="1">
      <c r="A6" s="50" t="s">
        <v>2</v>
      </c>
      <c r="B6" s="17" t="s">
        <v>3</v>
      </c>
      <c r="C6" s="17" t="s">
        <v>104</v>
      </c>
      <c r="D6" s="17" t="s">
        <v>4</v>
      </c>
      <c r="E6" s="16" t="s">
        <v>5</v>
      </c>
      <c r="F6" s="16" t="s">
        <v>6</v>
      </c>
      <c r="G6" s="17" t="s">
        <v>7</v>
      </c>
    </row>
    <row r="7" spans="1:7" ht="17.5">
      <c r="A7" s="15" t="s">
        <v>105</v>
      </c>
      <c r="B7" s="15"/>
      <c r="C7" s="18"/>
      <c r="D7" s="19">
        <f>-[1]Macro_Input!N17</f>
        <v>-123856.47976272908</v>
      </c>
      <c r="E7" s="37"/>
      <c r="F7" s="38"/>
      <c r="G7" s="39"/>
    </row>
    <row r="8" spans="1:7" ht="17.5">
      <c r="A8" s="15" t="s">
        <v>106</v>
      </c>
      <c r="B8" s="15"/>
      <c r="C8" s="19"/>
      <c r="D8" s="19">
        <f>-[1]Macro_Input!N16</f>
        <v>85343.881833548701</v>
      </c>
      <c r="E8" s="40"/>
      <c r="F8" s="40"/>
      <c r="G8" s="37"/>
    </row>
    <row r="9" spans="1:7" ht="17.5">
      <c r="A9" s="41" t="s">
        <v>8</v>
      </c>
      <c r="B9" s="20"/>
      <c r="C9" s="20"/>
      <c r="D9" s="20"/>
      <c r="E9" s="15"/>
      <c r="F9" s="15"/>
      <c r="G9" s="42"/>
    </row>
    <row r="10" spans="1:7" ht="17.5">
      <c r="A10" s="43" t="s">
        <v>9</v>
      </c>
      <c r="B10" s="21">
        <f>[1]Macro_Input!E16</f>
        <v>10</v>
      </c>
      <c r="C10" s="22">
        <f>IF(B10&lt;&gt;0,ROUND(B10/$B$99,10),0)</f>
        <v>5.3349800000000002E-5</v>
      </c>
      <c r="D10" s="23">
        <f>IF(B10&lt;&gt;0,ROUND(C10*$D$7,6),0)</f>
        <v>-6.6077180000000002</v>
      </c>
      <c r="E10" s="44"/>
      <c r="F10" s="44"/>
      <c r="G10" s="42">
        <f>D10+E10+F10</f>
        <v>-6.6077180000000002</v>
      </c>
    </row>
    <row r="11" spans="1:7" ht="17.5">
      <c r="A11" s="43" t="s">
        <v>10</v>
      </c>
      <c r="B11" s="21">
        <f>[1]Macro_Input!E17</f>
        <v>0</v>
      </c>
      <c r="C11" s="22">
        <f>IF(B11&lt;&gt;0,ROUND(B11/$B$99,10),0)</f>
        <v>0</v>
      </c>
      <c r="D11" s="23">
        <f>IF(B11&lt;&gt;0,ROUND(C11*$D$7,6),0)</f>
        <v>0</v>
      </c>
      <c r="E11" s="44"/>
      <c r="F11" s="44"/>
      <c r="G11" s="42">
        <f>D11+E11+F11</f>
        <v>0</v>
      </c>
    </row>
    <row r="12" spans="1:7" ht="17.5">
      <c r="A12" s="43" t="s">
        <v>11</v>
      </c>
      <c r="B12" s="21">
        <f>[1]Macro_Input!E18</f>
        <v>7</v>
      </c>
      <c r="C12" s="22">
        <f>IF(B12&lt;&gt;0,ROUND(B12/$B$99,10),0)</f>
        <v>3.7344900000000002E-5</v>
      </c>
      <c r="D12" s="23">
        <f>IF(B12&lt;&gt;0,ROUND(C12*$D$7,6),0)</f>
        <v>-4.6254080000000002</v>
      </c>
      <c r="E12" s="44"/>
      <c r="F12" s="44"/>
      <c r="G12" s="42">
        <f>D12+E12+F12</f>
        <v>-4.6254080000000002</v>
      </c>
    </row>
    <row r="13" spans="1:7" ht="18" thickBot="1">
      <c r="A13" s="43" t="s">
        <v>12</v>
      </c>
      <c r="B13" s="21">
        <f>[1]Macro_Input!E19</f>
        <v>0</v>
      </c>
      <c r="C13" s="22">
        <f>IF(B13&lt;&gt;0,ROUND(B13/$B$99,10),0)</f>
        <v>0</v>
      </c>
      <c r="D13" s="23">
        <f>IF(B13&lt;&gt;0,ROUND(C13*$D$7,6),0)</f>
        <v>0</v>
      </c>
      <c r="E13" s="44"/>
      <c r="F13" s="44"/>
      <c r="G13" s="42">
        <f>D13+E13+F13</f>
        <v>0</v>
      </c>
    </row>
    <row r="14" spans="1:7" ht="17.5">
      <c r="A14" s="43" t="s">
        <v>13</v>
      </c>
      <c r="B14" s="24">
        <f t="shared" ref="B14:G14" si="0">SUBTOTAL(9,B10:B13)</f>
        <v>17</v>
      </c>
      <c r="C14" s="25">
        <f t="shared" si="0"/>
        <v>9.0694700000000004E-5</v>
      </c>
      <c r="D14" s="26">
        <f t="shared" si="0"/>
        <v>-11.233126</v>
      </c>
      <c r="E14" s="26">
        <f t="shared" si="0"/>
        <v>0</v>
      </c>
      <c r="F14" s="26">
        <f t="shared" si="0"/>
        <v>0</v>
      </c>
      <c r="G14" s="26">
        <f t="shared" si="0"/>
        <v>-11.233126</v>
      </c>
    </row>
    <row r="15" spans="1:7" ht="17.5">
      <c r="A15" s="41" t="s">
        <v>14</v>
      </c>
      <c r="B15" s="15"/>
      <c r="C15" s="27"/>
      <c r="D15" s="15"/>
      <c r="E15" s="44"/>
      <c r="F15" s="44"/>
      <c r="G15" s="44"/>
    </row>
    <row r="16" spans="1:7" ht="17.5">
      <c r="A16" s="43" t="s">
        <v>15</v>
      </c>
      <c r="B16" s="21">
        <f>[1]Macro_Input!E24</f>
        <v>1747</v>
      </c>
      <c r="C16" s="22">
        <f>IF(B16&lt;&gt;0,ROUND(B16/$B$99,10),0)</f>
        <v>9.3202163999999994E-3</v>
      </c>
      <c r="D16" s="23">
        <f>IF(B16&lt;&gt;0,ROUND(C16*$D$7,6),0)</f>
        <v>-1154.3691940000001</v>
      </c>
      <c r="E16" s="45"/>
      <c r="F16" s="44"/>
      <c r="G16" s="42">
        <f>D16+E16+F16</f>
        <v>-1154.3691940000001</v>
      </c>
    </row>
    <row r="17" spans="1:7" ht="17.5">
      <c r="A17" s="41" t="s">
        <v>16</v>
      </c>
      <c r="B17" s="28"/>
      <c r="C17" s="27"/>
      <c r="D17" s="15"/>
      <c r="E17" s="45"/>
      <c r="F17" s="44"/>
      <c r="G17" s="44"/>
    </row>
    <row r="18" spans="1:7" ht="17.5">
      <c r="A18" s="43" t="s">
        <v>17</v>
      </c>
      <c r="B18" s="21">
        <f>[1]Macro_Input!E28</f>
        <v>69644</v>
      </c>
      <c r="C18" s="22">
        <f>IF(B18&lt;&gt;0,ROUND(B18/$B$99,10),0)</f>
        <v>0.37154959929999998</v>
      </c>
      <c r="D18" s="23">
        <f>IF(B18&lt;&gt;0,ROUND(C18*$D$7,6),0)</f>
        <v>-46018.825427000003</v>
      </c>
      <c r="E18" s="45">
        <v>0</v>
      </c>
      <c r="F18" s="45">
        <f>-[1]Macro_Input!O51</f>
        <v>-59572.286094058145</v>
      </c>
      <c r="G18" s="42">
        <f>D18+E18+F18</f>
        <v>-105591.11152105815</v>
      </c>
    </row>
    <row r="19" spans="1:7" ht="17.5">
      <c r="A19" s="41" t="s">
        <v>18</v>
      </c>
      <c r="B19" s="28"/>
      <c r="C19" s="27"/>
      <c r="D19" s="15"/>
      <c r="E19" s="45"/>
      <c r="F19" s="44"/>
      <c r="G19" s="46"/>
    </row>
    <row r="20" spans="1:7" ht="17.5">
      <c r="A20" s="43" t="s">
        <v>19</v>
      </c>
      <c r="B20" s="21">
        <f>[1]Macro_Input!E32</f>
        <v>2904</v>
      </c>
      <c r="C20" s="22">
        <f>IF(B20&lt;&gt;0,ROUND(B20/$B$99,10),0)</f>
        <v>1.54927924E-2</v>
      </c>
      <c r="D20" s="23">
        <f>IF(B20&lt;&gt;0,ROUND(C20*$D$7,6),0)</f>
        <v>-1918.882728</v>
      </c>
      <c r="E20" s="47">
        <f>-[1]Macro_Input!N25</f>
        <v>123947.65393866711</v>
      </c>
      <c r="F20" s="44"/>
      <c r="G20" s="42">
        <f>D20+E20+F20</f>
        <v>122028.77121066711</v>
      </c>
    </row>
    <row r="21" spans="1:7" ht="17.5">
      <c r="A21" s="41" t="s">
        <v>20</v>
      </c>
      <c r="B21" s="15"/>
      <c r="C21" s="27"/>
      <c r="D21" s="15"/>
      <c r="E21" s="45"/>
      <c r="F21" s="44"/>
      <c r="G21" s="44"/>
    </row>
    <row r="22" spans="1:7" ht="17.5">
      <c r="A22" s="43" t="s">
        <v>21</v>
      </c>
      <c r="B22" s="29">
        <f>[1]Macro_Input!E36</f>
        <v>0</v>
      </c>
      <c r="C22" s="22">
        <f>IF(B22&lt;&gt;0,ROUND(B22/$B$99,10),0)</f>
        <v>0</v>
      </c>
      <c r="D22" s="23">
        <f>IF(B22&lt;&gt;0,ROUND(C22*$D$7,6),0)</f>
        <v>0</v>
      </c>
      <c r="E22" s="47"/>
      <c r="F22" s="44"/>
      <c r="G22" s="42">
        <f>D22+E22+F22</f>
        <v>0</v>
      </c>
    </row>
    <row r="23" spans="1:7" ht="18" thickBot="1">
      <c r="A23" s="43" t="s">
        <v>22</v>
      </c>
      <c r="B23" s="29">
        <f>[1]Macro_Input!E37</f>
        <v>0</v>
      </c>
      <c r="C23" s="22">
        <f>IF(B23&lt;&gt;0,ROUND(B23/$B$99,10),0)</f>
        <v>0</v>
      </c>
      <c r="D23" s="23">
        <f>IF(B23&lt;&gt;0,ROUND(C23*$D$7,6),0)</f>
        <v>0</v>
      </c>
      <c r="E23" s="47"/>
      <c r="F23" s="44"/>
      <c r="G23" s="42">
        <f>D23+E23+F23</f>
        <v>0</v>
      </c>
    </row>
    <row r="24" spans="1:7" ht="17.5">
      <c r="A24" s="43" t="s">
        <v>23</v>
      </c>
      <c r="B24" s="30">
        <f>SUBTOTAL(9,B22:B23)</f>
        <v>0</v>
      </c>
      <c r="C24" s="25">
        <f>SUBTOTAL(9,C22:C23)</f>
        <v>0</v>
      </c>
      <c r="D24" s="26">
        <f>SUBTOTAL(9,D22:D23)</f>
        <v>0</v>
      </c>
      <c r="E24" s="26"/>
      <c r="F24" s="26">
        <f>SUBTOTAL(9,F22:F23)</f>
        <v>0</v>
      </c>
      <c r="G24" s="26">
        <f>SUBTOTAL(9,G22:G23)</f>
        <v>0</v>
      </c>
    </row>
    <row r="25" spans="1:7" ht="17.5">
      <c r="A25" s="41" t="s">
        <v>24</v>
      </c>
      <c r="B25" s="15"/>
      <c r="C25" s="27"/>
      <c r="D25" s="15"/>
      <c r="E25" s="44"/>
      <c r="F25" s="44"/>
      <c r="G25" s="44"/>
    </row>
    <row r="26" spans="1:7" ht="17.5">
      <c r="A26" s="15" t="s">
        <v>25</v>
      </c>
      <c r="B26" s="21">
        <f>[1]Macro_Input!E42</f>
        <v>317</v>
      </c>
      <c r="C26" s="22">
        <f t="shared" ref="C26:C31" si="1">IF(B26&lt;&gt;0,ROUND(B26/$B$99,10),0)</f>
        <v>1.6911897999999999E-3</v>
      </c>
      <c r="D26" s="23">
        <f t="shared" ref="D26:D31" si="2">IF(B26&lt;&gt;0,ROUND(C26*$D$7,6),0)</f>
        <v>-209.46481499999999</v>
      </c>
      <c r="E26" s="44"/>
      <c r="F26" s="44"/>
      <c r="G26" s="42">
        <f t="shared" ref="G26:G31" si="3">D26+E26+F26</f>
        <v>-209.46481499999999</v>
      </c>
    </row>
    <row r="27" spans="1:7" ht="17.5">
      <c r="A27" s="43" t="s">
        <v>26</v>
      </c>
      <c r="B27" s="21">
        <f>[1]Macro_Input!E43</f>
        <v>3205</v>
      </c>
      <c r="C27" s="22">
        <f t="shared" si="1"/>
        <v>1.7098622500000001E-2</v>
      </c>
      <c r="D27" s="23">
        <f t="shared" si="2"/>
        <v>-2117.7751920000001</v>
      </c>
      <c r="E27" s="44"/>
      <c r="F27" s="44"/>
      <c r="G27" s="42">
        <f t="shared" si="3"/>
        <v>-2117.7751920000001</v>
      </c>
    </row>
    <row r="28" spans="1:7" ht="17.5">
      <c r="A28" s="43" t="s">
        <v>27</v>
      </c>
      <c r="B28" s="21">
        <f>[1]Macro_Input!E44</f>
        <v>0</v>
      </c>
      <c r="C28" s="22">
        <f t="shared" si="1"/>
        <v>0</v>
      </c>
      <c r="D28" s="23">
        <f t="shared" si="2"/>
        <v>0</v>
      </c>
      <c r="E28" s="44"/>
      <c r="F28" s="44"/>
      <c r="G28" s="42">
        <f t="shared" si="3"/>
        <v>0</v>
      </c>
    </row>
    <row r="29" spans="1:7" ht="17.5">
      <c r="A29" s="43" t="s">
        <v>28</v>
      </c>
      <c r="B29" s="21">
        <f>[1]Macro_Input!E45</f>
        <v>294</v>
      </c>
      <c r="C29" s="22">
        <f t="shared" si="1"/>
        <v>1.5684852E-3</v>
      </c>
      <c r="D29" s="23">
        <f t="shared" si="2"/>
        <v>-194.267055</v>
      </c>
      <c r="E29" s="44"/>
      <c r="F29" s="44"/>
      <c r="G29" s="42">
        <f t="shared" si="3"/>
        <v>-194.267055</v>
      </c>
    </row>
    <row r="30" spans="1:7" ht="17.5">
      <c r="A30" s="43" t="s">
        <v>29</v>
      </c>
      <c r="B30" s="21">
        <f>[1]Macro_Input!E46</f>
        <v>24</v>
      </c>
      <c r="C30" s="22">
        <f t="shared" si="1"/>
        <v>1.280396E-4</v>
      </c>
      <c r="D30" s="23">
        <f t="shared" si="2"/>
        <v>-15.858534000000001</v>
      </c>
      <c r="E30" s="44"/>
      <c r="F30" s="44"/>
      <c r="G30" s="42">
        <f t="shared" si="3"/>
        <v>-15.858534000000001</v>
      </c>
    </row>
    <row r="31" spans="1:7" ht="18" thickBot="1">
      <c r="A31" s="43" t="s">
        <v>30</v>
      </c>
      <c r="B31" s="21">
        <f>[1]Macro_Input!E47</f>
        <v>3</v>
      </c>
      <c r="C31" s="22">
        <f t="shared" si="1"/>
        <v>1.6005E-5</v>
      </c>
      <c r="D31" s="23">
        <f t="shared" si="2"/>
        <v>-1.9823230000000001</v>
      </c>
      <c r="E31" s="44"/>
      <c r="F31" s="44"/>
      <c r="G31" s="42">
        <f t="shared" si="3"/>
        <v>-1.9823230000000001</v>
      </c>
    </row>
    <row r="32" spans="1:7" ht="17.5">
      <c r="A32" s="43" t="s">
        <v>31</v>
      </c>
      <c r="B32" s="24">
        <f t="shared" ref="B32:G32" si="4">SUBTOTAL(9,B26:B31)</f>
        <v>3843</v>
      </c>
      <c r="C32" s="25">
        <f t="shared" si="4"/>
        <v>2.0502342100000001E-2</v>
      </c>
      <c r="D32" s="26">
        <f t="shared" si="4"/>
        <v>-2539.3479189999998</v>
      </c>
      <c r="E32" s="26">
        <f t="shared" si="4"/>
        <v>0</v>
      </c>
      <c r="F32" s="26">
        <f t="shared" si="4"/>
        <v>0</v>
      </c>
      <c r="G32" s="26">
        <f t="shared" si="4"/>
        <v>-2539.3479189999998</v>
      </c>
    </row>
    <row r="33" spans="1:7" ht="17.5">
      <c r="A33" s="41" t="s">
        <v>32</v>
      </c>
      <c r="B33" s="28"/>
      <c r="C33" s="27"/>
      <c r="D33" s="15"/>
      <c r="E33" s="44"/>
      <c r="F33" s="44"/>
      <c r="G33" s="46"/>
    </row>
    <row r="34" spans="1:7" ht="17.5">
      <c r="A34" s="43" t="s">
        <v>33</v>
      </c>
      <c r="B34" s="21">
        <f>[1]Macro_Input!E52</f>
        <v>2100</v>
      </c>
      <c r="C34" s="22">
        <f t="shared" ref="C34:C39" si="5">IF(B34&lt;&gt;0,ROUND(B34/$B$99,10),0)</f>
        <v>1.12034656E-2</v>
      </c>
      <c r="D34" s="23">
        <f t="shared" ref="D34:D39" si="6">IF(B34&lt;&gt;0,ROUND(C34*$D$7,6),0)</f>
        <v>-1387.6218100000001</v>
      </c>
      <c r="E34" s="44"/>
      <c r="F34" s="44"/>
      <c r="G34" s="42">
        <f t="shared" ref="G34:G39" si="7">D34+E34+F34</f>
        <v>-1387.6218100000001</v>
      </c>
    </row>
    <row r="35" spans="1:7" ht="17.5">
      <c r="A35" s="43" t="s">
        <v>34</v>
      </c>
      <c r="B35" s="21">
        <f>[1]Macro_Input!E53</f>
        <v>13410</v>
      </c>
      <c r="C35" s="22">
        <f t="shared" si="5"/>
        <v>7.1542130400000001E-2</v>
      </c>
      <c r="D35" s="23">
        <f t="shared" si="6"/>
        <v>-8860.9564260000006</v>
      </c>
      <c r="E35" s="44"/>
      <c r="F35" s="44"/>
      <c r="G35" s="42">
        <f t="shared" si="7"/>
        <v>-8860.9564260000006</v>
      </c>
    </row>
    <row r="36" spans="1:7" ht="17.5">
      <c r="A36" s="43" t="s">
        <v>35</v>
      </c>
      <c r="B36" s="21">
        <f>[1]Macro_Input!E54</f>
        <v>0</v>
      </c>
      <c r="C36" s="22">
        <f t="shared" si="5"/>
        <v>0</v>
      </c>
      <c r="D36" s="23">
        <f t="shared" si="6"/>
        <v>0</v>
      </c>
      <c r="E36" s="44"/>
      <c r="F36" s="44"/>
      <c r="G36" s="42">
        <f t="shared" si="7"/>
        <v>0</v>
      </c>
    </row>
    <row r="37" spans="1:7" ht="17.5">
      <c r="A37" s="43" t="s">
        <v>36</v>
      </c>
      <c r="B37" s="21">
        <f>[1]Macro_Input!E55</f>
        <v>0</v>
      </c>
      <c r="C37" s="22">
        <f t="shared" si="5"/>
        <v>0</v>
      </c>
      <c r="D37" s="23">
        <f t="shared" si="6"/>
        <v>0</v>
      </c>
      <c r="E37" s="44"/>
      <c r="F37" s="44"/>
      <c r="G37" s="42">
        <f t="shared" si="7"/>
        <v>0</v>
      </c>
    </row>
    <row r="38" spans="1:7" ht="17.5">
      <c r="A38" s="43" t="s">
        <v>37</v>
      </c>
      <c r="B38" s="21">
        <f>[1]Macro_Input!E56</f>
        <v>1369</v>
      </c>
      <c r="C38" s="22">
        <f t="shared" si="5"/>
        <v>7.3035925999999996E-3</v>
      </c>
      <c r="D38" s="23">
        <f t="shared" si="6"/>
        <v>-904.59726899999998</v>
      </c>
      <c r="E38" s="44"/>
      <c r="F38" s="44"/>
      <c r="G38" s="42">
        <f t="shared" si="7"/>
        <v>-904.59726899999998</v>
      </c>
    </row>
    <row r="39" spans="1:7" ht="18" thickBot="1">
      <c r="A39" s="43" t="s">
        <v>38</v>
      </c>
      <c r="B39" s="21">
        <f>[1]Macro_Input!E57</f>
        <v>0</v>
      </c>
      <c r="C39" s="22">
        <f t="shared" si="5"/>
        <v>0</v>
      </c>
      <c r="D39" s="23">
        <f t="shared" si="6"/>
        <v>0</v>
      </c>
      <c r="E39" s="44"/>
      <c r="F39" s="44"/>
      <c r="G39" s="42">
        <f t="shared" si="7"/>
        <v>0</v>
      </c>
    </row>
    <row r="40" spans="1:7" ht="17.5">
      <c r="A40" s="43" t="s">
        <v>39</v>
      </c>
      <c r="B40" s="24">
        <f>SUBTOTAL(9,B34:B39)</f>
        <v>16879</v>
      </c>
      <c r="C40" s="25">
        <f>SUBTOTAL(9,C34:C39)</f>
        <v>9.004918860000001E-2</v>
      </c>
      <c r="D40" s="26">
        <f>SUBTOTAL(9,D34:D39)</f>
        <v>-11153.175505000001</v>
      </c>
      <c r="E40" s="26">
        <f>SUBTOTAL(9,E35:E39)</f>
        <v>0</v>
      </c>
      <c r="F40" s="26">
        <f>SUBTOTAL(9,F35:F39)</f>
        <v>0</v>
      </c>
      <c r="G40" s="26">
        <f>SUBTOTAL(9,G34:G39)</f>
        <v>-11153.175505000001</v>
      </c>
    </row>
    <row r="41" spans="1:7" ht="17.5">
      <c r="A41" s="41" t="s">
        <v>40</v>
      </c>
      <c r="B41" s="28"/>
      <c r="C41" s="27"/>
      <c r="D41" s="15"/>
      <c r="E41" s="44"/>
      <c r="F41" s="44"/>
      <c r="G41" s="44"/>
    </row>
    <row r="42" spans="1:7" ht="17.5">
      <c r="A42" s="43" t="s">
        <v>41</v>
      </c>
      <c r="B42" s="29">
        <f>[1]Macro_Input!E62</f>
        <v>0</v>
      </c>
      <c r="C42" s="22">
        <f>IF(B42&lt;&gt;0,ROUND(B42/$B$99,10),0)</f>
        <v>0</v>
      </c>
      <c r="D42" s="23">
        <f>IF(B42&lt;&gt;0,ROUND(C42*$D$7,6),0)</f>
        <v>0</v>
      </c>
      <c r="E42" s="44"/>
      <c r="F42" s="44"/>
      <c r="G42" s="42">
        <f>D42+E42+F42</f>
        <v>0</v>
      </c>
    </row>
    <row r="43" spans="1:7" ht="17.5">
      <c r="A43" s="43" t="s">
        <v>42</v>
      </c>
      <c r="B43" s="29">
        <f>[1]Macro_Input!E63</f>
        <v>3879</v>
      </c>
      <c r="C43" s="22">
        <f>IF(B43&lt;&gt;0,ROUND(B43/$B$99,10),0)</f>
        <v>2.0694401500000001E-2</v>
      </c>
      <c r="D43" s="23">
        <f>IF(B43&lt;&gt;0,ROUND(C43*$D$7,6),0)</f>
        <v>-2563.1357210000001</v>
      </c>
      <c r="E43" s="44"/>
      <c r="F43" s="44"/>
      <c r="G43" s="42">
        <f>D43+E43+F43</f>
        <v>-2563.1357210000001</v>
      </c>
    </row>
    <row r="44" spans="1:7" ht="18" thickBot="1">
      <c r="A44" s="43" t="s">
        <v>43</v>
      </c>
      <c r="B44" s="29">
        <f>[1]Macro_Input!E64</f>
        <v>5252</v>
      </c>
      <c r="C44" s="22">
        <f>IF(B44&lt;&gt;0,ROUND(B44/$B$99,10),0)</f>
        <v>2.8019334E-2</v>
      </c>
      <c r="D44" s="23">
        <f>IF(B44&lt;&gt;0,ROUND(C44*$D$7,6),0)</f>
        <v>-3470.3760750000001</v>
      </c>
      <c r="E44" s="44"/>
      <c r="F44" s="44"/>
      <c r="G44" s="42">
        <f>D44+E44+F44</f>
        <v>-3470.3760750000001</v>
      </c>
    </row>
    <row r="45" spans="1:7" ht="17.5">
      <c r="A45" s="43" t="s">
        <v>44</v>
      </c>
      <c r="B45" s="24">
        <f t="shared" ref="B45:G45" si="8">SUBTOTAL(9,B42:B44)</f>
        <v>9131</v>
      </c>
      <c r="C45" s="25">
        <f t="shared" si="8"/>
        <v>4.8713735500000001E-2</v>
      </c>
      <c r="D45" s="26">
        <f t="shared" si="8"/>
        <v>-6033.5117960000007</v>
      </c>
      <c r="E45" s="26">
        <f t="shared" si="8"/>
        <v>0</v>
      </c>
      <c r="F45" s="26">
        <f t="shared" si="8"/>
        <v>0</v>
      </c>
      <c r="G45" s="26">
        <f t="shared" si="8"/>
        <v>-6033.5117960000007</v>
      </c>
    </row>
    <row r="46" spans="1:7" ht="17.5">
      <c r="A46" s="41" t="s">
        <v>45</v>
      </c>
      <c r="B46" s="15"/>
      <c r="C46" s="27"/>
      <c r="D46" s="15"/>
      <c r="E46" s="15"/>
      <c r="F46" s="15"/>
      <c r="G46" s="15"/>
    </row>
    <row r="47" spans="1:7" ht="17.5">
      <c r="A47" s="43" t="s">
        <v>46</v>
      </c>
      <c r="B47" s="21">
        <f>[1]Macro_Input!E69</f>
        <v>35</v>
      </c>
      <c r="C47" s="22">
        <f>IF(B47&lt;&gt;0,ROUND(B47/$B$99,10),0)</f>
        <v>1.8672440000000001E-4</v>
      </c>
      <c r="D47" s="23">
        <f>IF(B47&lt;&gt;0,ROUND(C47*$D$7,6),0)</f>
        <v>-23.127026999999998</v>
      </c>
      <c r="E47" s="44"/>
      <c r="F47" s="44"/>
      <c r="G47" s="42">
        <f>D47+E47+F47</f>
        <v>-23.127026999999998</v>
      </c>
    </row>
    <row r="48" spans="1:7" ht="18" thickBot="1">
      <c r="A48" s="43" t="s">
        <v>47</v>
      </c>
      <c r="B48" s="21">
        <f>[1]Macro_Input!E70</f>
        <v>12</v>
      </c>
      <c r="C48" s="22">
        <f>IF(B48&lt;&gt;0,ROUND(B48/$B$99,10),0)</f>
        <v>6.40198E-5</v>
      </c>
      <c r="D48" s="23">
        <f>IF(B48&lt;&gt;0,ROUND(C48*$D$7,6),0)</f>
        <v>-7.9292670000000003</v>
      </c>
      <c r="E48" s="44"/>
      <c r="F48" s="44"/>
      <c r="G48" s="42">
        <f>D48+E48+F48</f>
        <v>-7.9292670000000003</v>
      </c>
    </row>
    <row r="49" spans="1:7" ht="17.5">
      <c r="A49" s="43" t="s">
        <v>48</v>
      </c>
      <c r="B49" s="24">
        <f t="shared" ref="B49:G49" si="9">SUBTOTAL(9,B47:B48)</f>
        <v>47</v>
      </c>
      <c r="C49" s="25">
        <f t="shared" si="9"/>
        <v>2.5074420000000002E-4</v>
      </c>
      <c r="D49" s="26">
        <f t="shared" si="9"/>
        <v>-31.056293999999998</v>
      </c>
      <c r="E49" s="26">
        <f t="shared" si="9"/>
        <v>0</v>
      </c>
      <c r="F49" s="26">
        <f t="shared" si="9"/>
        <v>0</v>
      </c>
      <c r="G49" s="26">
        <f t="shared" si="9"/>
        <v>-31.056293999999998</v>
      </c>
    </row>
    <row r="50" spans="1:7" ht="17.5">
      <c r="A50" s="41" t="s">
        <v>49</v>
      </c>
      <c r="B50" s="15"/>
      <c r="C50" s="27"/>
      <c r="D50" s="15"/>
      <c r="E50" s="44"/>
      <c r="F50" s="44"/>
      <c r="G50" s="44"/>
    </row>
    <row r="51" spans="1:7" ht="17.5">
      <c r="A51" s="43" t="s">
        <v>50</v>
      </c>
      <c r="B51" s="21">
        <f>[1]Macro_Input!E75</f>
        <v>550</v>
      </c>
      <c r="C51" s="22">
        <f t="shared" ref="C51:C58" si="10">IF(B51&lt;&gt;0,ROUND(B51/$B$99,10),0)</f>
        <v>2.9342410000000002E-3</v>
      </c>
      <c r="D51" s="23">
        <f t="shared" ref="D51:D58" si="11">IF(B51&lt;&gt;0,ROUND(C51*$D$7,6),0)</f>
        <v>-363.42476099999999</v>
      </c>
      <c r="E51" s="44"/>
      <c r="F51" s="44"/>
      <c r="G51" s="42">
        <f t="shared" ref="G51:G58" si="12">D51+E51+F51</f>
        <v>-363.42476099999999</v>
      </c>
    </row>
    <row r="52" spans="1:7" ht="17.5">
      <c r="A52" s="43" t="s">
        <v>51</v>
      </c>
      <c r="B52" s="21">
        <f>[1]Macro_Input!E76</f>
        <v>16752</v>
      </c>
      <c r="C52" s="22">
        <f t="shared" si="10"/>
        <v>8.9371645599999994E-2</v>
      </c>
      <c r="D52" s="23">
        <f t="shared" si="11"/>
        <v>-11069.257415</v>
      </c>
      <c r="E52" s="44"/>
      <c r="F52" s="44"/>
      <c r="G52" s="42">
        <f t="shared" si="12"/>
        <v>-11069.257415</v>
      </c>
    </row>
    <row r="53" spans="1:7" ht="17.5">
      <c r="A53" s="43" t="s">
        <v>52</v>
      </c>
      <c r="B53" s="21">
        <f>[1]Macro_Input!E77</f>
        <v>1014</v>
      </c>
      <c r="C53" s="22">
        <f t="shared" si="10"/>
        <v>5.4096734000000004E-3</v>
      </c>
      <c r="D53" s="23">
        <f t="shared" si="11"/>
        <v>-670.02310399999999</v>
      </c>
      <c r="E53" s="44"/>
      <c r="F53" s="44"/>
      <c r="G53" s="42">
        <f t="shared" si="12"/>
        <v>-670.02310399999999</v>
      </c>
    </row>
    <row r="54" spans="1:7" ht="17.5">
      <c r="A54" s="43" t="s">
        <v>53</v>
      </c>
      <c r="B54" s="21">
        <f>[1]Macro_Input!E78</f>
        <v>483</v>
      </c>
      <c r="C54" s="22">
        <f t="shared" si="10"/>
        <v>2.5767971000000001E-3</v>
      </c>
      <c r="D54" s="23">
        <f t="shared" si="11"/>
        <v>-319.15301799999997</v>
      </c>
      <c r="E54" s="44"/>
      <c r="F54" s="44"/>
      <c r="G54" s="42">
        <f t="shared" si="12"/>
        <v>-319.15301799999997</v>
      </c>
    </row>
    <row r="55" spans="1:7" ht="17.5">
      <c r="A55" s="43" t="s">
        <v>54</v>
      </c>
      <c r="B55" s="21">
        <f>[1]Macro_Input!E79</f>
        <v>280</v>
      </c>
      <c r="C55" s="22">
        <f t="shared" si="10"/>
        <v>1.4937953999999999E-3</v>
      </c>
      <c r="D55" s="23">
        <f t="shared" si="11"/>
        <v>-185.01624000000001</v>
      </c>
      <c r="E55" s="44"/>
      <c r="F55" s="44"/>
      <c r="G55" s="42">
        <f t="shared" si="12"/>
        <v>-185.01624000000001</v>
      </c>
    </row>
    <row r="56" spans="1:7" ht="17.5">
      <c r="A56" s="43" t="s">
        <v>55</v>
      </c>
      <c r="B56" s="21">
        <f>[1]Macro_Input!E80</f>
        <v>456</v>
      </c>
      <c r="C56" s="22">
        <f t="shared" si="10"/>
        <v>2.4327525E-3</v>
      </c>
      <c r="D56" s="23">
        <f t="shared" si="11"/>
        <v>-301.312161</v>
      </c>
      <c r="E56" s="44"/>
      <c r="F56" s="44"/>
      <c r="G56" s="42">
        <f t="shared" si="12"/>
        <v>-301.312161</v>
      </c>
    </row>
    <row r="57" spans="1:7" ht="17.5">
      <c r="A57" s="43" t="s">
        <v>56</v>
      </c>
      <c r="B57" s="21">
        <f>[1]Macro_Input!E81</f>
        <v>104</v>
      </c>
      <c r="C57" s="22">
        <f t="shared" si="10"/>
        <v>5.5483829999999998E-4</v>
      </c>
      <c r="D57" s="23">
        <f t="shared" si="11"/>
        <v>-68.720319000000003</v>
      </c>
      <c r="E57" s="44"/>
      <c r="F57" s="44"/>
      <c r="G57" s="42">
        <f t="shared" si="12"/>
        <v>-68.720319000000003</v>
      </c>
    </row>
    <row r="58" spans="1:7" ht="18" thickBot="1">
      <c r="A58" s="43" t="s">
        <v>57</v>
      </c>
      <c r="B58" s="21">
        <f>[1]Macro_Input!E82</f>
        <v>1476</v>
      </c>
      <c r="C58" s="22">
        <f t="shared" si="10"/>
        <v>7.8744357999999993E-3</v>
      </c>
      <c r="D58" s="23">
        <f t="shared" si="11"/>
        <v>-975.29989799999998</v>
      </c>
      <c r="E58" s="44"/>
      <c r="F58" s="44"/>
      <c r="G58" s="42">
        <f t="shared" si="12"/>
        <v>-975.29989799999998</v>
      </c>
    </row>
    <row r="59" spans="1:7" ht="17.5">
      <c r="A59" s="43" t="s">
        <v>58</v>
      </c>
      <c r="B59" s="24">
        <f t="shared" ref="B59:G59" si="13">SUBTOTAL(9,B51:B58)</f>
        <v>21115</v>
      </c>
      <c r="C59" s="25">
        <f t="shared" si="13"/>
        <v>0.11264817909999998</v>
      </c>
      <c r="D59" s="26">
        <f t="shared" si="13"/>
        <v>-13952.206915999999</v>
      </c>
      <c r="E59" s="26">
        <f t="shared" si="13"/>
        <v>0</v>
      </c>
      <c r="F59" s="26">
        <f t="shared" si="13"/>
        <v>0</v>
      </c>
      <c r="G59" s="26">
        <f t="shared" si="13"/>
        <v>-13952.206915999999</v>
      </c>
    </row>
    <row r="60" spans="1:7" ht="17.5">
      <c r="A60" s="41" t="s">
        <v>59</v>
      </c>
      <c r="B60" s="15"/>
      <c r="C60" s="27"/>
      <c r="D60" s="15"/>
      <c r="E60" s="44"/>
      <c r="F60" s="44"/>
      <c r="G60" s="46"/>
    </row>
    <row r="61" spans="1:7" ht="17.5">
      <c r="A61" s="15" t="s">
        <v>60</v>
      </c>
      <c r="B61" s="21">
        <f>[1]Macro_Input!E87</f>
        <v>40634</v>
      </c>
      <c r="C61" s="22">
        <f>IF(B61&lt;&gt;0,ROUND(B61/$B$99,10),0)</f>
        <v>0.21678172449999999</v>
      </c>
      <c r="D61" s="23">
        <f>IF(B61&lt;&gt;0,ROUND(C61*$D$7,6),0)</f>
        <v>-26849.821273000001</v>
      </c>
      <c r="E61" s="44"/>
      <c r="F61" s="44"/>
      <c r="G61" s="42">
        <f>D61+E61+F61</f>
        <v>-26849.821273000001</v>
      </c>
    </row>
    <row r="62" spans="1:7" ht="17.5">
      <c r="A62" s="41" t="s">
        <v>61</v>
      </c>
      <c r="B62" s="15"/>
      <c r="C62" s="27"/>
      <c r="D62" s="15"/>
      <c r="E62" s="44"/>
      <c r="F62" s="44"/>
      <c r="G62" s="44"/>
    </row>
    <row r="63" spans="1:7" ht="17.5">
      <c r="A63" s="43" t="s">
        <v>62</v>
      </c>
      <c r="B63" s="21">
        <f>[1]Macro_Input!E91</f>
        <v>1497</v>
      </c>
      <c r="C63" s="22">
        <f>IF(B63&lt;&gt;0,ROUND(B63/$B$99,10),0)</f>
        <v>7.9864705000000005E-3</v>
      </c>
      <c r="D63" s="23">
        <f>IF(B63&lt;&gt;0,ROUND(C63*$D$7,6),0)</f>
        <v>-989.17612199999996</v>
      </c>
      <c r="E63" s="44"/>
      <c r="F63" s="44"/>
      <c r="G63" s="42">
        <f>D63+E63+F63</f>
        <v>-989.17612199999996</v>
      </c>
    </row>
    <row r="64" spans="1:7" ht="17.5">
      <c r="A64" s="43" t="s">
        <v>63</v>
      </c>
      <c r="B64" s="21">
        <f>[1]Macro_Input!E92</f>
        <v>2073</v>
      </c>
      <c r="C64" s="22">
        <f>IF(B64&lt;&gt;0,ROUND(B64/$B$99,10),0)</f>
        <v>1.1059421E-2</v>
      </c>
      <c r="D64" s="23">
        <f>IF(B64&lt;&gt;0,ROUND(C64*$D$7,6),0)</f>
        <v>-1369.780953</v>
      </c>
      <c r="E64" s="44"/>
      <c r="F64" s="44"/>
      <c r="G64" s="42">
        <f>D64+E64+F64</f>
        <v>-1369.780953</v>
      </c>
    </row>
    <row r="65" spans="1:7" ht="17.5">
      <c r="A65" s="43" t="s">
        <v>64</v>
      </c>
      <c r="B65" s="21">
        <f>[1]Macro_Input!E93</f>
        <v>150</v>
      </c>
      <c r="C65" s="22">
        <f>IF(B65&lt;&gt;0,ROUND(B65/$B$99,10),0)</f>
        <v>8.0024749999999998E-4</v>
      </c>
      <c r="D65" s="23">
        <f>IF(B65&lt;&gt;0,ROUND(C65*$D$7,6),0)</f>
        <v>-99.115837999999997</v>
      </c>
      <c r="E65" s="44"/>
      <c r="F65" s="44"/>
      <c r="G65" s="42">
        <f>D65+E65+F65</f>
        <v>-99.115837999999997</v>
      </c>
    </row>
    <row r="66" spans="1:7" ht="18" thickBot="1">
      <c r="A66" s="43" t="s">
        <v>65</v>
      </c>
      <c r="B66" s="21">
        <f>[1]Macro_Input!E94</f>
        <v>19</v>
      </c>
      <c r="C66" s="22">
        <f>IF(B66&lt;&gt;0,ROUND(B66/$B$99,10),0)</f>
        <v>1.013647E-4</v>
      </c>
      <c r="D66" s="23">
        <f>IF(B66&lt;&gt;0,ROUND(C66*$D$7,6),0)</f>
        <v>-12.554675</v>
      </c>
      <c r="E66" s="44"/>
      <c r="F66" s="44"/>
      <c r="G66" s="42">
        <f>D66+E66+F66</f>
        <v>-12.554675</v>
      </c>
    </row>
    <row r="67" spans="1:7" ht="17.5">
      <c r="A67" s="43" t="s">
        <v>66</v>
      </c>
      <c r="B67" s="24">
        <f t="shared" ref="B67:G67" si="14">SUBTOTAL(9,B63:B66)</f>
        <v>3739</v>
      </c>
      <c r="C67" s="25">
        <f t="shared" si="14"/>
        <v>1.9947503700000001E-2</v>
      </c>
      <c r="D67" s="26">
        <f t="shared" si="14"/>
        <v>-2470.6275879999998</v>
      </c>
      <c r="E67" s="26">
        <f t="shared" si="14"/>
        <v>0</v>
      </c>
      <c r="F67" s="26">
        <f t="shared" si="14"/>
        <v>0</v>
      </c>
      <c r="G67" s="26">
        <f t="shared" si="14"/>
        <v>-2470.6275879999998</v>
      </c>
    </row>
    <row r="68" spans="1:7" ht="17.5">
      <c r="A68" s="41" t="s">
        <v>67</v>
      </c>
      <c r="B68" s="28"/>
      <c r="C68" s="27"/>
      <c r="D68" s="15"/>
      <c r="E68" s="15"/>
      <c r="F68" s="15"/>
      <c r="G68" s="44"/>
    </row>
    <row r="69" spans="1:7" ht="17.5">
      <c r="A69" s="43" t="s">
        <v>68</v>
      </c>
      <c r="B69" s="21">
        <f>[1]Macro_Input!E105</f>
        <v>2243</v>
      </c>
      <c r="C69" s="22">
        <f>IF(B69&lt;&gt;0,ROUND(B69/$B$99,10),0)</f>
        <v>1.19663683E-2</v>
      </c>
      <c r="D69" s="23">
        <f>IF(B69&lt;&gt;0,ROUND(C69*$D$7,6),0)</f>
        <v>-1482.112253</v>
      </c>
      <c r="E69" s="45"/>
      <c r="F69" s="44"/>
      <c r="G69" s="42">
        <f>D69+E69+F69</f>
        <v>-1482.112253</v>
      </c>
    </row>
    <row r="70" spans="1:7" ht="17.5">
      <c r="A70" s="43" t="s">
        <v>69</v>
      </c>
      <c r="B70" s="21">
        <f>[1]Macro_Input!E106</f>
        <v>4675</v>
      </c>
      <c r="C70" s="22">
        <f>IF(B70&lt;&gt;0,ROUND(B70/$B$99,10),0)</f>
        <v>2.4941048399999999E-2</v>
      </c>
      <c r="D70" s="23">
        <f>IF(B70&lt;&gt;0,ROUND(C70*$D$7,6),0)</f>
        <v>-3089.1104559999999</v>
      </c>
      <c r="E70" s="47">
        <f>-[1]Macro_Input!N24</f>
        <v>131076.06352007951</v>
      </c>
      <c r="F70" s="44"/>
      <c r="G70" s="42">
        <f>D70+E70+F70</f>
        <v>127986.95306407951</v>
      </c>
    </row>
    <row r="71" spans="1:7" ht="17.5">
      <c r="A71" s="43" t="s">
        <v>70</v>
      </c>
      <c r="B71" s="21">
        <f>[1]Macro_Input!E107</f>
        <v>918</v>
      </c>
      <c r="C71" s="22">
        <f>IF(B71&lt;&gt;0,ROUND(B71/$B$99,10),0)</f>
        <v>4.8975149999999999E-3</v>
      </c>
      <c r="D71" s="23">
        <f>IF(B71&lt;&gt;0,ROUND(C71*$D$7,6),0)</f>
        <v>-606.58896700000003</v>
      </c>
      <c r="E71" s="45"/>
      <c r="F71" s="44"/>
      <c r="G71" s="42">
        <f>D71+E71+F71</f>
        <v>-606.58896700000003</v>
      </c>
    </row>
    <row r="72" spans="1:7" ht="17.5">
      <c r="A72" s="43" t="s">
        <v>71</v>
      </c>
      <c r="B72" s="21">
        <f>[1]Macro_Input!E108</f>
        <v>2</v>
      </c>
      <c r="C72" s="22">
        <f>IF(B72&lt;&gt;0,ROUND(B72/$B$99,10),0)</f>
        <v>1.0669999999999999E-5</v>
      </c>
      <c r="D72" s="23">
        <f>IF(B72&lt;&gt;0,ROUND(C72*$D$7,6),0)</f>
        <v>-1.3215490000000001</v>
      </c>
      <c r="E72" s="45"/>
      <c r="F72" s="44"/>
      <c r="G72" s="42">
        <f>D72+E72+F72</f>
        <v>-1.3215490000000001</v>
      </c>
    </row>
    <row r="73" spans="1:7" ht="18" thickBot="1">
      <c r="A73" s="43" t="s">
        <v>72</v>
      </c>
      <c r="B73" s="21">
        <f>[1]Macro_Input!E109</f>
        <v>3442</v>
      </c>
      <c r="C73" s="22">
        <f>IF(B73&lt;&gt;0,ROUND(B73/$B$99,10),0)</f>
        <v>1.8363013599999999E-2</v>
      </c>
      <c r="D73" s="23">
        <f>IF(B73&lt;&gt;0,ROUND(C73*$D$7,6),0)</f>
        <v>-2274.3782219999998</v>
      </c>
      <c r="E73" s="45"/>
      <c r="F73" s="48">
        <f>-[1]Macro_Input!O57</f>
        <v>-1062.8465279111765</v>
      </c>
      <c r="G73" s="42">
        <f>D73+E73+F73</f>
        <v>-3337.2247499111763</v>
      </c>
    </row>
    <row r="74" spans="1:7" ht="17.5">
      <c r="A74" s="43" t="s">
        <v>73</v>
      </c>
      <c r="B74" s="24">
        <f t="shared" ref="B74:G74" si="15">SUBTOTAL(9,B69:B73)</f>
        <v>11280</v>
      </c>
      <c r="C74" s="25">
        <f t="shared" si="15"/>
        <v>6.0178615299999995E-2</v>
      </c>
      <c r="D74" s="26">
        <f t="shared" si="15"/>
        <v>-7453.511446999999</v>
      </c>
      <c r="E74" s="26">
        <f t="shared" si="15"/>
        <v>131076.06352007951</v>
      </c>
      <c r="F74" s="26">
        <f t="shared" si="15"/>
        <v>-1062.8465279111765</v>
      </c>
      <c r="G74" s="26">
        <f t="shared" si="15"/>
        <v>122559.70554516834</v>
      </c>
    </row>
    <row r="75" spans="1:7" ht="17.5">
      <c r="A75" s="41" t="s">
        <v>74</v>
      </c>
      <c r="B75" s="28"/>
      <c r="C75" s="27"/>
      <c r="D75" s="15"/>
      <c r="E75" s="15"/>
      <c r="F75" s="15"/>
      <c r="G75" s="15"/>
    </row>
    <row r="76" spans="1:7" ht="17.5">
      <c r="A76" s="43" t="s">
        <v>75</v>
      </c>
      <c r="B76" s="28">
        <f>[1]Macro_Input!E114</f>
        <v>0</v>
      </c>
      <c r="C76" s="22">
        <f>IF(B76&lt;&gt;0,ROUND(B76/$B$99,10),0)</f>
        <v>0</v>
      </c>
      <c r="D76" s="23">
        <f>IF(B76&lt;&gt;0,ROUND(C76*$D$9,6),0)</f>
        <v>0</v>
      </c>
      <c r="E76" s="15"/>
      <c r="F76" s="15"/>
      <c r="G76" s="42">
        <f>D76+E76+F76</f>
        <v>0</v>
      </c>
    </row>
    <row r="77" spans="1:7" ht="17.5">
      <c r="A77" s="43" t="s">
        <v>76</v>
      </c>
      <c r="B77" s="21">
        <f>[1]Macro_Input!E115</f>
        <v>293</v>
      </c>
      <c r="C77" s="22">
        <f>IF(B77&lt;&gt;0,ROUND(B77/$B$99,10),0)</f>
        <v>1.5631502E-3</v>
      </c>
      <c r="D77" s="23">
        <f>IF(B77&lt;&gt;0,ROUND(C77*$D$7,6),0)</f>
        <v>-193.606281</v>
      </c>
      <c r="E77" s="44">
        <f>[1]Macro_Input!H23+[1]Macro_Input!I23</f>
        <v>0</v>
      </c>
      <c r="F77" s="15"/>
      <c r="G77" s="42">
        <f>D77+E77+F77</f>
        <v>-193.606281</v>
      </c>
    </row>
    <row r="78" spans="1:7" ht="18" thickBot="1">
      <c r="A78" s="43" t="s">
        <v>77</v>
      </c>
      <c r="B78" s="21">
        <f>[1]Macro_Input!E116</f>
        <v>228</v>
      </c>
      <c r="C78" s="22">
        <f>IF(B78&lt;&gt;0,ROUND(B78/$B$99,10),0)</f>
        <v>1.2163763E-3</v>
      </c>
      <c r="D78" s="23">
        <f>IF(B78&lt;&gt;0,ROUND(C78*$D$7,6),0)</f>
        <v>-150.65608700000001</v>
      </c>
      <c r="E78" s="44">
        <v>0</v>
      </c>
      <c r="F78" s="42">
        <f>-[1]Macro_Input!O56</f>
        <v>-802.18477862822022</v>
      </c>
      <c r="G78" s="42">
        <f>D78+E78+F78</f>
        <v>-952.84086562822017</v>
      </c>
    </row>
    <row r="79" spans="1:7" ht="17.5">
      <c r="A79" s="43" t="s">
        <v>78</v>
      </c>
      <c r="B79" s="24">
        <f t="shared" ref="B79:G79" si="16">SUBTOTAL(9,B76:B78)</f>
        <v>521</v>
      </c>
      <c r="C79" s="25">
        <f t="shared" si="16"/>
        <v>2.7795264999999998E-3</v>
      </c>
      <c r="D79" s="26">
        <f t="shared" si="16"/>
        <v>-344.26236800000004</v>
      </c>
      <c r="E79" s="26">
        <f t="shared" si="16"/>
        <v>0</v>
      </c>
      <c r="F79" s="26">
        <f t="shared" si="16"/>
        <v>-802.18477862822022</v>
      </c>
      <c r="G79" s="26">
        <f t="shared" si="16"/>
        <v>-1146.4471466282203</v>
      </c>
    </row>
    <row r="80" spans="1:7" ht="17.5">
      <c r="A80" s="41" t="s">
        <v>79</v>
      </c>
      <c r="B80" s="15"/>
      <c r="C80" s="27"/>
      <c r="D80" s="15"/>
      <c r="E80" s="44"/>
      <c r="F80" s="44"/>
      <c r="G80" s="44"/>
    </row>
    <row r="81" spans="1:7" ht="17.5">
      <c r="A81" s="15" t="s">
        <v>80</v>
      </c>
      <c r="B81" s="21">
        <f>[1]Macro_Input!E121</f>
        <v>448</v>
      </c>
      <c r="C81" s="22">
        <f>IF(B81&lt;&gt;0,ROUND(B81/$B$99,10),0)</f>
        <v>2.3900726999999998E-3</v>
      </c>
      <c r="D81" s="23">
        <f>IF(B81&lt;&gt;0,ROUND(C81*$D$7,6),0)</f>
        <v>-296.02599099999998</v>
      </c>
      <c r="E81" s="44"/>
      <c r="F81" s="44"/>
      <c r="G81" s="42">
        <f>D81+E81+F81</f>
        <v>-296.02599099999998</v>
      </c>
    </row>
    <row r="82" spans="1:7" ht="17.5">
      <c r="A82" s="43" t="s">
        <v>81</v>
      </c>
      <c r="B82" s="21">
        <f>[1]Macro_Input!E122</f>
        <v>342</v>
      </c>
      <c r="C82" s="22">
        <f>IF(B82&lt;&gt;0,ROUND(B82/$B$99,10),0)</f>
        <v>1.8245644E-3</v>
      </c>
      <c r="D82" s="23">
        <f>IF(B82&lt;&gt;0,ROUND(C82*$D$7,6),0)</f>
        <v>-225.98412400000001</v>
      </c>
      <c r="E82" s="44"/>
      <c r="F82" s="44"/>
      <c r="G82" s="42">
        <f>D82+E82+F82</f>
        <v>-225.98412400000001</v>
      </c>
    </row>
    <row r="83" spans="1:7" ht="18" thickBot="1">
      <c r="A83" s="43" t="s">
        <v>82</v>
      </c>
      <c r="B83" s="21">
        <f>[1]Macro_Input!E123</f>
        <v>63</v>
      </c>
      <c r="C83" s="22">
        <f>IF(B83&lt;&gt;0,ROUND(B83/$B$99,10),0)</f>
        <v>3.3610399999999999E-4</v>
      </c>
      <c r="D83" s="23">
        <f>IF(B83&lt;&gt;0,ROUND(C83*$D$7,6),0)</f>
        <v>-41.628658000000001</v>
      </c>
      <c r="E83" s="44"/>
      <c r="F83" s="44"/>
      <c r="G83" s="42">
        <f>D83+E83+F83</f>
        <v>-41.628658000000001</v>
      </c>
    </row>
    <row r="84" spans="1:7" ht="17.5">
      <c r="A84" s="43" t="s">
        <v>83</v>
      </c>
      <c r="B84" s="24">
        <f t="shared" ref="B84:G84" si="17">SUBTOTAL(9,B81:B83)</f>
        <v>853</v>
      </c>
      <c r="C84" s="25">
        <f t="shared" si="17"/>
        <v>4.5507411000000001E-3</v>
      </c>
      <c r="D84" s="26">
        <f t="shared" si="17"/>
        <v>-563.63877300000001</v>
      </c>
      <c r="E84" s="26">
        <f t="shared" si="17"/>
        <v>0</v>
      </c>
      <c r="F84" s="26">
        <f t="shared" si="17"/>
        <v>0</v>
      </c>
      <c r="G84" s="26">
        <f t="shared" si="17"/>
        <v>-563.63877300000001</v>
      </c>
    </row>
    <row r="85" spans="1:7" ht="17.5">
      <c r="A85" s="41" t="s">
        <v>84</v>
      </c>
      <c r="B85" s="28"/>
      <c r="C85" s="27"/>
      <c r="D85" s="15"/>
      <c r="E85" s="44"/>
      <c r="F85" s="44"/>
      <c r="G85" s="44"/>
    </row>
    <row r="86" spans="1:7" ht="17.5">
      <c r="A86" s="43" t="s">
        <v>85</v>
      </c>
      <c r="B86" s="21">
        <f>[1]Macro_Input!E128</f>
        <v>3983</v>
      </c>
      <c r="C86" s="22">
        <f>IF(B86&lt;&gt;0,ROUND(B86/$B$99,10),0)</f>
        <v>2.12492398E-2</v>
      </c>
      <c r="D86" s="23">
        <f>IF(B86&lt;&gt;0,ROUND(C86*$D$7,6),0)</f>
        <v>-2631.8560389999998</v>
      </c>
      <c r="E86" s="44"/>
      <c r="F86" s="44"/>
      <c r="G86" s="42">
        <f>D86+E86+F86</f>
        <v>-2631.8560389999998</v>
      </c>
    </row>
    <row r="87" spans="1:7" ht="17.5">
      <c r="A87" s="43" t="s">
        <v>86</v>
      </c>
      <c r="B87" s="21">
        <f>[1]Macro_Input!E129</f>
        <v>44</v>
      </c>
      <c r="C87" s="22">
        <f>IF(B87&lt;&gt;0,ROUND(B87/$B$99,10),0)</f>
        <v>2.347393E-4</v>
      </c>
      <c r="D87" s="23">
        <f>IF(B87&lt;&gt;0,ROUND(C87*$D$7,6),0)</f>
        <v>-29.073982999999998</v>
      </c>
      <c r="E87" s="44"/>
      <c r="F87" s="44"/>
      <c r="G87" s="42">
        <f>D87+E87+F87</f>
        <v>-29.073982999999998</v>
      </c>
    </row>
    <row r="88" spans="1:7" ht="18" thickBot="1">
      <c r="A88" s="43" t="s">
        <v>87</v>
      </c>
      <c r="B88" s="21">
        <f>[1]Macro_Input!E130</f>
        <v>219</v>
      </c>
      <c r="C88" s="22">
        <f>IF(B88&lt;&gt;0,ROUND(B88/$B$99,10),0)</f>
        <v>1.1683614000000001E-3</v>
      </c>
      <c r="D88" s="23">
        <f>IF(B88&lt;&gt;0,ROUND(C88*$D$7,6),0)</f>
        <v>-144.70912999999999</v>
      </c>
      <c r="E88" s="44"/>
      <c r="F88" s="44"/>
      <c r="G88" s="42">
        <f>D88+E88+F88</f>
        <v>-144.70912999999999</v>
      </c>
    </row>
    <row r="89" spans="1:7" ht="17.5">
      <c r="A89" s="43" t="s">
        <v>88</v>
      </c>
      <c r="B89" s="24">
        <f t="shared" ref="B89:G89" si="18">SUBTOTAL(9,B86:B88)</f>
        <v>4246</v>
      </c>
      <c r="C89" s="25">
        <f t="shared" si="18"/>
        <v>2.2652340500000003E-2</v>
      </c>
      <c r="D89" s="26">
        <f t="shared" si="18"/>
        <v>-2805.6391519999997</v>
      </c>
      <c r="E89" s="26">
        <f t="shared" si="18"/>
        <v>0</v>
      </c>
      <c r="F89" s="26">
        <f t="shared" si="18"/>
        <v>0</v>
      </c>
      <c r="G89" s="26">
        <f t="shared" si="18"/>
        <v>-2805.6391519999997</v>
      </c>
    </row>
    <row r="90" spans="1:7" ht="17.5">
      <c r="A90" s="41" t="s">
        <v>89</v>
      </c>
      <c r="B90" s="28"/>
      <c r="C90" s="27"/>
      <c r="D90" s="15"/>
      <c r="E90" s="44"/>
      <c r="F90" s="44"/>
      <c r="G90" s="44"/>
    </row>
    <row r="91" spans="1:7" ht="17.5">
      <c r="A91" s="43" t="s">
        <v>90</v>
      </c>
      <c r="B91" s="21">
        <f>[1]Macro_Input!E135</f>
        <v>128</v>
      </c>
      <c r="C91" s="22">
        <f>IF(B91&lt;&gt;0,ROUND(B91/$B$99,10),0)</f>
        <v>6.8287790000000001E-4</v>
      </c>
      <c r="D91" s="23">
        <f>IF(B91&lt;&gt;0,ROUND(C91*$D$7,6),0)</f>
        <v>-84.578852999999995</v>
      </c>
      <c r="E91" s="44">
        <v>0</v>
      </c>
      <c r="F91" s="48">
        <f>-[1]Macro_Input!O52</f>
        <v>-130.42896351440876</v>
      </c>
      <c r="G91" s="42">
        <f>D91+E91+F91</f>
        <v>-215.00781651440877</v>
      </c>
    </row>
    <row r="92" spans="1:7" ht="18" thickBot="1">
      <c r="A92" s="43" t="s">
        <v>91</v>
      </c>
      <c r="B92" s="21">
        <f>[1]Macro_Input!E136</f>
        <v>49</v>
      </c>
      <c r="C92" s="22">
        <f>IF(B92&lt;&gt;0,ROUND(B92/$B$99,10),0)</f>
        <v>2.6141419999999997E-4</v>
      </c>
      <c r="D92" s="23">
        <f>IF(B92&lt;&gt;0,ROUND(C92*$D$7,6),0)</f>
        <v>-32.377842999999999</v>
      </c>
      <c r="E92" s="44">
        <v>0</v>
      </c>
      <c r="F92" s="48">
        <f>-[1]Macro_Input!O53</f>
        <v>-7.261689474173747</v>
      </c>
      <c r="G92" s="42">
        <f>D92+E92+F92</f>
        <v>-39.639532474173748</v>
      </c>
    </row>
    <row r="93" spans="1:7" ht="17.5">
      <c r="A93" s="43" t="s">
        <v>92</v>
      </c>
      <c r="B93" s="24">
        <f>SUBTOTAL(9,B91:B92)</f>
        <v>177</v>
      </c>
      <c r="C93" s="25">
        <f>SUBTOTAL(9,C91:C92)</f>
        <v>9.4429210000000004E-4</v>
      </c>
      <c r="D93" s="26">
        <f>SUBTOTAL(9,D91:D92)</f>
        <v>-116.95669599999999</v>
      </c>
      <c r="E93" s="26">
        <f>SUBTOTAL(9,E90:E92)</f>
        <v>0</v>
      </c>
      <c r="F93" s="26">
        <f>SUBTOTAL(9,F90:F92)</f>
        <v>-137.69065298858251</v>
      </c>
      <c r="G93" s="26">
        <f>SUBTOTAL(9,G91:G92)</f>
        <v>-254.64734898858251</v>
      </c>
    </row>
    <row r="94" spans="1:7" ht="17.5">
      <c r="A94" s="41" t="s">
        <v>93</v>
      </c>
      <c r="B94" s="28"/>
      <c r="C94" s="27"/>
      <c r="D94" s="15"/>
      <c r="E94" s="44"/>
      <c r="F94" s="44"/>
      <c r="G94" s="44"/>
    </row>
    <row r="95" spans="1:7" ht="17.5">
      <c r="A95" s="43" t="s">
        <v>94</v>
      </c>
      <c r="B95" s="21">
        <f>[1]Macro_Input!E141</f>
        <v>19</v>
      </c>
      <c r="C95" s="22">
        <f>IF(B95&lt;&gt;0,ROUND(B95/$B$99,10),0)</f>
        <v>1.013647E-4</v>
      </c>
      <c r="D95" s="23">
        <f>IF(B95&lt;&gt;0,ROUND(C95*$D$7,6),0)</f>
        <v>-12.554675</v>
      </c>
      <c r="E95" s="45"/>
      <c r="F95" s="44"/>
      <c r="G95" s="42">
        <f>D95+E95+F95</f>
        <v>-12.554675</v>
      </c>
    </row>
    <row r="96" spans="1:7" ht="17.5">
      <c r="A96" s="43" t="s">
        <v>95</v>
      </c>
      <c r="B96" s="21">
        <f>[1]Macro_Input!E142</f>
        <v>646</v>
      </c>
      <c r="C96" s="22">
        <f>IF(B96&lt;&gt;0,ROUND(B96/$B$99,10),0)</f>
        <v>3.4463993999999999E-3</v>
      </c>
      <c r="D96" s="23">
        <f>IF(B96&lt;&gt;0,ROUND(C96*$D$7,6),0)</f>
        <v>-426.85889800000001</v>
      </c>
      <c r="E96" s="47">
        <f>-[1]Macro_Input!N21</f>
        <v>1563.2720999999999</v>
      </c>
      <c r="F96" s="44"/>
      <c r="G96" s="42">
        <f>D96+E96+F96</f>
        <v>1136.413202</v>
      </c>
    </row>
    <row r="97" spans="1:8" ht="18" thickBot="1">
      <c r="A97" s="43" t="s">
        <v>96</v>
      </c>
      <c r="B97" s="21">
        <f>[1]Macro_Input!E143</f>
        <v>0</v>
      </c>
      <c r="C97" s="22">
        <f>IF(B97&lt;&gt;0,ROUND(B97/$B$99,10),0)</f>
        <v>0</v>
      </c>
      <c r="D97" s="23">
        <f>IF(B97&lt;&gt;0,ROUND(C97*$D$7,6),0)</f>
        <v>0</v>
      </c>
      <c r="E97" s="45"/>
      <c r="F97" s="44"/>
      <c r="G97" s="42">
        <f>D97+E97+F97</f>
        <v>0</v>
      </c>
    </row>
    <row r="98" spans="1:8" ht="18" thickBot="1">
      <c r="A98" s="43" t="s">
        <v>97</v>
      </c>
      <c r="B98" s="24">
        <f t="shared" ref="B98:G98" si="19">SUBTOTAL(9,B95:B97)</f>
        <v>665</v>
      </c>
      <c r="C98" s="25">
        <f t="shared" si="19"/>
        <v>3.5477640999999997E-3</v>
      </c>
      <c r="D98" s="26">
        <f t="shared" si="19"/>
        <v>-439.41357299999999</v>
      </c>
      <c r="E98" s="26">
        <f t="shared" si="19"/>
        <v>1563.2720999999999</v>
      </c>
      <c r="F98" s="26">
        <f t="shared" si="19"/>
        <v>0</v>
      </c>
      <c r="G98" s="26">
        <f t="shared" si="19"/>
        <v>1123.8585269999999</v>
      </c>
      <c r="H98" s="4"/>
    </row>
    <row r="99" spans="1:8" ht="18" thickBot="1">
      <c r="A99" s="43" t="s">
        <v>98</v>
      </c>
      <c r="B99" s="31">
        <f>SUBTOTAL(9,B10:B98)</f>
        <v>187442</v>
      </c>
      <c r="C99" s="32">
        <f>C14+C16+C18+C20+C32+C40+C45+C49+C59+C67+C74+C79+C84+C89+C93+C98+C61+C24</f>
        <v>1.0000000001</v>
      </c>
      <c r="D99" s="33">
        <f>D14+D16+D18+D20+D32+D40+D45+D49+D59+D67+D74+D79+D84+D89+D93+D98+D61+D24</f>
        <v>-123856.47977499999</v>
      </c>
      <c r="E99" s="33">
        <f>E14+E16+E18+E20+E32+E40+E45+E49+E59+E67+E74+E79+E84+E89+E93+E98+E61+E24</f>
        <v>256586.98955874663</v>
      </c>
      <c r="F99" s="33">
        <f>F14+F16+F18+F20+F32+F40+F45+F49+F59+F67+F74+F79+F84+F89+F93+F98+F61</f>
        <v>-61575.008053586127</v>
      </c>
      <c r="G99" s="33">
        <f>G14+G16+G18+G20+G32+G40+G45+G49+G59+G67+G74+G79+G84+G89+G93+G98+G61+G24</f>
        <v>71155.501730160497</v>
      </c>
    </row>
    <row r="100" spans="1:8" ht="17.5">
      <c r="A100" s="41" t="s">
        <v>99</v>
      </c>
      <c r="B100" s="28"/>
      <c r="C100" s="22"/>
      <c r="D100" s="20">
        <f>[1]Macro_Input!N15</f>
        <v>0</v>
      </c>
      <c r="E100" s="44"/>
      <c r="F100" s="44"/>
      <c r="G100" s="44"/>
    </row>
    <row r="101" spans="1:8" ht="17.5">
      <c r="A101" s="43" t="s">
        <v>100</v>
      </c>
      <c r="B101" s="21">
        <f>[1]Macro_Input!E99</f>
        <v>1407</v>
      </c>
      <c r="C101" s="22">
        <f>IF(B101&lt;&gt;0,ROUND(B101/$B$103,10),0)</f>
        <v>1.86609724E-2</v>
      </c>
      <c r="D101" s="23">
        <f>IF(B101&lt;&gt;0,ROUND(C101*$D$8,6),0)</f>
        <v>1592.599823</v>
      </c>
      <c r="E101" s="44">
        <v>0</v>
      </c>
      <c r="F101" s="48">
        <f>-[1]Macro_Input!O54</f>
        <v>-6440.4106773883623</v>
      </c>
      <c r="G101" s="42">
        <f>D101+E101+F101</f>
        <v>-4847.8108543883627</v>
      </c>
    </row>
    <row r="102" spans="1:8" ht="18" thickBot="1">
      <c r="A102" s="43" t="s">
        <v>101</v>
      </c>
      <c r="B102" s="21">
        <f>[1]Macro_Input!E100</f>
        <v>73991</v>
      </c>
      <c r="C102" s="22">
        <f>IF(B102&lt;&gt;0,ROUND(B102/$B$103,10),0)</f>
        <v>0.98133902760000002</v>
      </c>
      <c r="D102" s="23">
        <f>IF(B102&lt;&gt;0,ROUND(C102*$D$8,6),0)</f>
        <v>83751.282009999995</v>
      </c>
      <c r="E102" s="44">
        <v>0</v>
      </c>
      <c r="F102" s="48">
        <f>-[1]Macro_Input!O55</f>
        <v>-150058.97286902551</v>
      </c>
      <c r="G102" s="42">
        <f>D102+E102+F102</f>
        <v>-66307.690859025519</v>
      </c>
    </row>
    <row r="103" spans="1:8" ht="18" thickBot="1">
      <c r="A103" s="43" t="s">
        <v>102</v>
      </c>
      <c r="B103" s="24">
        <f t="shared" ref="B103:G103" si="20">SUBTOTAL(9,B101:B102)</f>
        <v>75398</v>
      </c>
      <c r="C103" s="25">
        <f t="shared" si="20"/>
        <v>1</v>
      </c>
      <c r="D103" s="26">
        <f t="shared" si="20"/>
        <v>85343.881832999992</v>
      </c>
      <c r="E103" s="26">
        <f t="shared" si="20"/>
        <v>0</v>
      </c>
      <c r="F103" s="26">
        <f t="shared" si="20"/>
        <v>-156499.38354641388</v>
      </c>
      <c r="G103" s="26">
        <f t="shared" si="20"/>
        <v>-71155.501713413876</v>
      </c>
    </row>
    <row r="104" spans="1:8" ht="18" thickBot="1">
      <c r="A104" s="49" t="s">
        <v>103</v>
      </c>
      <c r="B104" s="34">
        <f>B99+B103</f>
        <v>262840</v>
      </c>
      <c r="C104" s="35"/>
      <c r="D104" s="36">
        <f>D99+D103</f>
        <v>-38512.597941999993</v>
      </c>
      <c r="E104" s="36">
        <f>E99+E103</f>
        <v>256586.98955874663</v>
      </c>
      <c r="F104" s="36">
        <f>F99+F103</f>
        <v>-218074.3916</v>
      </c>
      <c r="G104" s="36">
        <f>G99+G103</f>
        <v>1.6746620531193912E-5</v>
      </c>
    </row>
    <row r="105" spans="1:8" ht="16" thickTop="1"/>
    <row r="475" spans="21:29">
      <c r="U475" s="5"/>
      <c r="X475" s="5"/>
      <c r="Z475" s="5"/>
    </row>
    <row r="476" spans="21:29">
      <c r="U476" s="5"/>
      <c r="X476" s="5"/>
      <c r="Z476" s="5"/>
    </row>
    <row r="477" spans="21:29">
      <c r="U477" s="5"/>
      <c r="X477" s="5"/>
      <c r="Y477" s="5"/>
      <c r="Z477" s="5"/>
      <c r="AA477" s="5"/>
      <c r="AC477" s="5"/>
    </row>
    <row r="478" spans="21:29">
      <c r="U478" s="5"/>
      <c r="X478" s="5"/>
      <c r="Y478" s="5"/>
    </row>
    <row r="479" spans="21:29">
      <c r="U479" s="5"/>
      <c r="X479" s="5"/>
      <c r="Y479" s="5"/>
      <c r="Z479" s="5"/>
      <c r="AA479" s="5"/>
      <c r="AC479" s="5"/>
    </row>
    <row r="480" spans="21:29">
      <c r="X480" s="5"/>
      <c r="Y480" s="5"/>
    </row>
    <row r="481" spans="24:27">
      <c r="X481" s="5"/>
      <c r="Y481" s="5"/>
    </row>
    <row r="482" spans="24:27">
      <c r="X482" s="5"/>
      <c r="Y482" s="5"/>
      <c r="AA482" s="5"/>
    </row>
    <row r="483" spans="24:27">
      <c r="X483" s="5"/>
      <c r="Y483" s="5"/>
    </row>
    <row r="484" spans="24:27">
      <c r="AA484" s="5"/>
    </row>
    <row r="485" spans="24:27">
      <c r="AA485" s="5"/>
    </row>
  </sheetData>
  <printOptions horizontalCentered="1" verticalCentered="1"/>
  <pageMargins left="0.25" right="0.25" top="0.25" bottom="0.5" header="0.5" footer="0.25"/>
  <pageSetup scale="72" fitToHeight="5" orientation="landscape" r:id="rId1"/>
  <headerFooter alignWithMargins="0"/>
  <rowBreaks count="2" manualBreakCount="2">
    <brk id="31" max="16383" man="1"/>
    <brk id="98" max="16383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OUTPUT</vt:lpstr>
      <vt:lpstr>OUTPUT!OUTPUT</vt:lpstr>
      <vt:lpstr>OUTPUT!Print_Area_MI</vt:lpstr>
      <vt:lpstr>OUTPUT!Print_Titles</vt:lpstr>
      <vt:lpstr>OUTPUT!TEXT4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M&amp;I, 2021, Schedule B-5</dc:title>
  <dc:creator>Hawkins, Travis Aaron</dc:creator>
  <cp:lastModifiedBy>Savignano, Diana L</cp:lastModifiedBy>
  <cp:lastPrinted>2022-12-30T16:43:22Z</cp:lastPrinted>
  <dcterms:created xsi:type="dcterms:W3CDTF">2022-09-19T20:02:18Z</dcterms:created>
  <dcterms:modified xsi:type="dcterms:W3CDTF">2022-12-30T19:52:19Z</dcterms:modified>
</cp:coreProperties>
</file>