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mi\2023\"/>
    </mc:Choice>
  </mc:AlternateContent>
  <xr:revisionPtr revIDLastSave="0" documentId="13_ncr:1_{59151F3E-6259-45CA-BEC1-7E38AAD0F053}" xr6:coauthVersionLast="47" xr6:coauthVersionMax="47" xr10:uidLastSave="{00000000-0000-0000-0000-000000000000}"/>
  <bookViews>
    <workbookView xWindow="-110" yWindow="-110" windowWidth="19420" windowHeight="10420" xr2:uid="{D1C8E7EA-7E79-4EB0-8CA5-E75A3FC3AF92}"/>
  </bookViews>
  <sheets>
    <sheet name="Water Marketing TABLE" sheetId="1" r:id="rId1"/>
  </sheets>
  <externalReferences>
    <externalReference r:id="rId2"/>
  </externalReferences>
  <definedNames>
    <definedName name="\A" localSheetId="0">[1]INFORMATION!#REF!</definedName>
    <definedName name="\A">[1]INFORMATION!#REF!</definedName>
    <definedName name="\B" localSheetId="0">[1]INFORMATION!#REF!</definedName>
    <definedName name="\B">[1]INFORMATION!#REF!</definedName>
    <definedName name="\C" localSheetId="0">[1]INFORMATION!#REF!</definedName>
    <definedName name="\C">[1]INFORMATION!#REF!</definedName>
    <definedName name="\D" localSheetId="0">[1]INFORMATION!#REF!</definedName>
    <definedName name="\D">[1]INFORMATION!#REF!</definedName>
    <definedName name="\E" localSheetId="0">[1]INFORMATION!#REF!</definedName>
    <definedName name="\E">[1]INFORMATION!#REF!</definedName>
    <definedName name="\F" localSheetId="0">[1]INFORMATION!#REF!</definedName>
    <definedName name="\F">[1]INFORMATION!#REF!</definedName>
    <definedName name="\G" localSheetId="0">[1]INFORMATION!#REF!</definedName>
    <definedName name="\G">[1]INFORMATION!#REF!</definedName>
    <definedName name="\H" localSheetId="0">[1]INFORMATION!#REF!</definedName>
    <definedName name="\H">[1]INFORMATION!#REF!</definedName>
    <definedName name="\I" localSheetId="0">[1]INFORMATION!#REF!</definedName>
    <definedName name="\I">[1]INFORMATION!#REF!</definedName>
    <definedName name="\M" localSheetId="0">[1]INFORMATION!#REF!</definedName>
    <definedName name="\M">[1]INFORMATION!#REF!</definedName>
    <definedName name="\O" localSheetId="0">[1]INFORMATION!#REF!</definedName>
    <definedName name="\O">[1]INFORMATION!#REF!</definedName>
    <definedName name="\T" localSheetId="0">[1]INFORMATION!#REF!</definedName>
    <definedName name="\T">[1]INFORMATION!#REF!</definedName>
    <definedName name="\U" localSheetId="0">[1]INFORMATION!#REF!</definedName>
    <definedName name="\U">[1]INFORMATION!#REF!</definedName>
    <definedName name="\W" localSheetId="0">[1]INFORMATION!#REF!</definedName>
    <definedName name="\W">[1]INFORMATION!#REF!</definedName>
    <definedName name="MACRO">[1]INFORMATION!$A$1</definedName>
    <definedName name="OUTPUT" localSheetId="0">'Water Marketing TABLE'!#REF!</definedName>
    <definedName name="OUTPUT">[1]Storage!#REF!</definedName>
    <definedName name="_xlnm.Print_Area" localSheetId="0">'Water Marketing TABLE'!$A$1:$D$102</definedName>
    <definedName name="Print_Area_MI" localSheetId="0">'Water Marketing TABLE'!$A$3:$L$101</definedName>
    <definedName name="_xlnm.Print_Titles" localSheetId="0">'Water Marketing TABLE'!$1:$6</definedName>
    <definedName name="TEXT1" localSheetId="0">#REF!</definedName>
    <definedName name="TEXT1">#REF!</definedName>
    <definedName name="TEXT4" localSheetId="0">'Water Marketing TABLE'!$A$3:$D$102</definedName>
    <definedName name="WORK" localSheetId="0">#REF!</definedName>
    <definedName name="WOR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D7" i="1"/>
  <c r="B9" i="1"/>
  <c r="B13" i="1" s="1"/>
  <c r="B10" i="1"/>
  <c r="D10" i="1"/>
  <c r="B11" i="1"/>
  <c r="B12" i="1"/>
  <c r="D12" i="1" s="1"/>
  <c r="B15" i="1"/>
  <c r="B17" i="1"/>
  <c r="B19" i="1"/>
  <c r="B21" i="1"/>
  <c r="D21" i="1" s="1"/>
  <c r="B22" i="1"/>
  <c r="D22" i="1" s="1"/>
  <c r="B25" i="1"/>
  <c r="B26" i="1"/>
  <c r="B27" i="1"/>
  <c r="D27" i="1" s="1"/>
  <c r="B28" i="1"/>
  <c r="B29" i="1"/>
  <c r="B30" i="1"/>
  <c r="B33" i="1"/>
  <c r="B34" i="1"/>
  <c r="B35" i="1"/>
  <c r="D35" i="1" s="1"/>
  <c r="B36" i="1"/>
  <c r="D36" i="1"/>
  <c r="B37" i="1"/>
  <c r="B38" i="1"/>
  <c r="D38" i="1" s="1"/>
  <c r="B41" i="1"/>
  <c r="D41" i="1" s="1"/>
  <c r="B42" i="1"/>
  <c r="B43" i="1"/>
  <c r="B46" i="1"/>
  <c r="B47" i="1"/>
  <c r="B48" i="1"/>
  <c r="B50" i="1"/>
  <c r="B51" i="1"/>
  <c r="B52" i="1"/>
  <c r="B53" i="1"/>
  <c r="B54" i="1"/>
  <c r="B55" i="1"/>
  <c r="B56" i="1"/>
  <c r="B57" i="1"/>
  <c r="B58" i="1"/>
  <c r="B60" i="1"/>
  <c r="B62" i="1"/>
  <c r="B63" i="1"/>
  <c r="B64" i="1"/>
  <c r="B65" i="1"/>
  <c r="B68" i="1"/>
  <c r="B69" i="1"/>
  <c r="B72" i="1"/>
  <c r="B73" i="1"/>
  <c r="B74" i="1"/>
  <c r="B75" i="1"/>
  <c r="B76" i="1"/>
  <c r="B79" i="1"/>
  <c r="D79" i="1" s="1"/>
  <c r="B80" i="1"/>
  <c r="B81" i="1"/>
  <c r="B84" i="1"/>
  <c r="B85" i="1"/>
  <c r="B86" i="1"/>
  <c r="B89" i="1"/>
  <c r="B90" i="1"/>
  <c r="B91" i="1"/>
  <c r="B94" i="1"/>
  <c r="B95" i="1"/>
  <c r="B98" i="1"/>
  <c r="B101" i="1" s="1"/>
  <c r="B99" i="1"/>
  <c r="B100" i="1"/>
  <c r="D100" i="1"/>
  <c r="B39" i="1" l="1"/>
  <c r="B44" i="1"/>
  <c r="B66" i="1"/>
  <c r="D23" i="1"/>
  <c r="B70" i="1"/>
  <c r="B31" i="1"/>
  <c r="B77" i="1"/>
  <c r="B82" i="1"/>
  <c r="B96" i="1"/>
  <c r="B23" i="1"/>
  <c r="B92" i="1"/>
  <c r="B87" i="1"/>
  <c r="B102" i="1" l="1"/>
  <c r="C25" i="1" s="1"/>
  <c r="C84" i="1"/>
  <c r="C36" i="1"/>
  <c r="C80" i="1"/>
  <c r="D80" i="1" s="1"/>
  <c r="C35" i="1"/>
  <c r="C33" i="1"/>
  <c r="C37" i="1"/>
  <c r="D37" i="1" s="1"/>
  <c r="C76" i="1"/>
  <c r="D76" i="1" s="1"/>
  <c r="C81" i="1"/>
  <c r="D81" i="1" s="1"/>
  <c r="C63" i="1"/>
  <c r="D63" i="1" s="1"/>
  <c r="C69" i="1"/>
  <c r="D69" i="1" s="1"/>
  <c r="C89" i="1"/>
  <c r="C10" i="1"/>
  <c r="C9" i="1" l="1"/>
  <c r="C53" i="1"/>
  <c r="D53" i="1" s="1"/>
  <c r="C28" i="1"/>
  <c r="D28" i="1" s="1"/>
  <c r="C65" i="1"/>
  <c r="D65" i="1" s="1"/>
  <c r="C22" i="1"/>
  <c r="C50" i="1"/>
  <c r="D50" i="1" s="1"/>
  <c r="D58" i="1" s="1"/>
  <c r="C43" i="1"/>
  <c r="D43" i="1" s="1"/>
  <c r="C62" i="1"/>
  <c r="C79" i="1"/>
  <c r="C12" i="1"/>
  <c r="C60" i="1"/>
  <c r="D60" i="1" s="1"/>
  <c r="C15" i="1"/>
  <c r="D15" i="1" s="1"/>
  <c r="C21" i="1"/>
  <c r="C23" i="1" s="1"/>
  <c r="C29" i="1"/>
  <c r="D29" i="1" s="1"/>
  <c r="C56" i="1"/>
  <c r="D56" i="1" s="1"/>
  <c r="C54" i="1"/>
  <c r="D54" i="1" s="1"/>
  <c r="C100" i="1"/>
  <c r="C55" i="1"/>
  <c r="D55" i="1" s="1"/>
  <c r="C74" i="1"/>
  <c r="D74" i="1" s="1"/>
  <c r="C75" i="1"/>
  <c r="D75" i="1" s="1"/>
  <c r="C30" i="1"/>
  <c r="D30" i="1" s="1"/>
  <c r="C27" i="1"/>
  <c r="C34" i="1"/>
  <c r="D34" i="1" s="1"/>
  <c r="C46" i="1"/>
  <c r="C73" i="1"/>
  <c r="D73" i="1" s="1"/>
  <c r="C64" i="1"/>
  <c r="D64" i="1" s="1"/>
  <c r="C72" i="1"/>
  <c r="C68" i="1"/>
  <c r="C19" i="1"/>
  <c r="D19" i="1" s="1"/>
  <c r="C52" i="1"/>
  <c r="D52" i="1" s="1"/>
  <c r="C26" i="1"/>
  <c r="D26" i="1" s="1"/>
  <c r="C95" i="1"/>
  <c r="D95" i="1" s="1"/>
  <c r="C51" i="1"/>
  <c r="D51" i="1" s="1"/>
  <c r="C17" i="1"/>
  <c r="D17" i="1" s="1"/>
  <c r="C38" i="1"/>
  <c r="C91" i="1"/>
  <c r="D91" i="1" s="1"/>
  <c r="C47" i="1"/>
  <c r="D47" i="1" s="1"/>
  <c r="C98" i="1"/>
  <c r="C101" i="1" s="1"/>
  <c r="C90" i="1"/>
  <c r="D90" i="1" s="1"/>
  <c r="C57" i="1"/>
  <c r="D57" i="1" s="1"/>
  <c r="C11" i="1"/>
  <c r="D11" i="1" s="1"/>
  <c r="C99" i="1"/>
  <c r="D99" i="1" s="1"/>
  <c r="C86" i="1"/>
  <c r="D86" i="1" s="1"/>
  <c r="C42" i="1"/>
  <c r="D42" i="1" s="1"/>
  <c r="D44" i="1" s="1"/>
  <c r="C94" i="1"/>
  <c r="C96" i="1" s="1"/>
  <c r="C85" i="1"/>
  <c r="D85" i="1" s="1"/>
  <c r="C41" i="1"/>
  <c r="C44" i="1"/>
  <c r="D33" i="1"/>
  <c r="D39" i="1" s="1"/>
  <c r="C39" i="1"/>
  <c r="C58" i="1"/>
  <c r="C82" i="1"/>
  <c r="C87" i="1"/>
  <c r="D84" i="1"/>
  <c r="C48" i="1"/>
  <c r="D46" i="1"/>
  <c r="D48" i="1" s="1"/>
  <c r="C92" i="1"/>
  <c r="D89" i="1"/>
  <c r="D92" i="1" s="1"/>
  <c r="D82" i="1"/>
  <c r="C13" i="1"/>
  <c r="D9" i="1"/>
  <c r="C70" i="1"/>
  <c r="D68" i="1"/>
  <c r="D70" i="1" s="1"/>
  <c r="D72" i="1"/>
  <c r="D77" i="1" s="1"/>
  <c r="C77" i="1"/>
  <c r="D98" i="1"/>
  <c r="D101" i="1" s="1"/>
  <c r="C66" i="1"/>
  <c r="D62" i="1"/>
  <c r="D66" i="1" s="1"/>
  <c r="D94" i="1"/>
  <c r="D96" i="1" s="1"/>
  <c r="D25" i="1"/>
  <c r="D31" i="1" s="1"/>
  <c r="C31" i="1"/>
  <c r="D87" i="1" l="1"/>
  <c r="C102" i="1"/>
  <c r="D13" i="1"/>
  <c r="D102" i="1" s="1"/>
  <c r="N9" i="1" s="1"/>
</calcChain>
</file>

<file path=xl/sharedStrings.xml><?xml version="1.0" encoding="utf-8"?>
<sst xmlns="http://schemas.openxmlformats.org/spreadsheetml/2006/main" count="111" uniqueCount="105">
  <si>
    <t>GRAND TOTAL</t>
  </si>
  <si>
    <t>Total Toyon Pipeline</t>
  </si>
  <si>
    <t>US Forest Service - TP</t>
  </si>
  <si>
    <t xml:space="preserve">City of Shasta Lake  </t>
  </si>
  <si>
    <t>City of Redding - TP</t>
  </si>
  <si>
    <t>Toyon Pipeline</t>
  </si>
  <si>
    <t>Total TC Canal</t>
  </si>
  <si>
    <t>Kanawha WD</t>
  </si>
  <si>
    <t>Colusa County WD</t>
  </si>
  <si>
    <t>Tehama-Colusa Canal</t>
  </si>
  <si>
    <t>Total SC Conduit</t>
  </si>
  <si>
    <t/>
  </si>
  <si>
    <t xml:space="preserve">Shasta CSD  </t>
  </si>
  <si>
    <t>Shasta CWA   - SCC</t>
  </si>
  <si>
    <t>City of Redding - SCC</t>
  </si>
  <si>
    <t>Spring Creek Conduit</t>
  </si>
  <si>
    <t>Total Shasta Dam</t>
  </si>
  <si>
    <t xml:space="preserve">Shasta CWA  </t>
  </si>
  <si>
    <t>Mountain Gate CSD</t>
  </si>
  <si>
    <t>Centerville CSD</t>
  </si>
  <si>
    <t>Shasta Dam</t>
  </si>
  <si>
    <t>Total SLC - Tracy</t>
  </si>
  <si>
    <t>San Luis WD - SLC</t>
  </si>
  <si>
    <t>Panoche WD - SLC</t>
  </si>
  <si>
    <t>Pacheco WD - SLC</t>
  </si>
  <si>
    <t>San Luis Canal - Tracy</t>
  </si>
  <si>
    <t>Total SLC - Fresno</t>
  </si>
  <si>
    <t>Westlands WD</t>
  </si>
  <si>
    <t>State of CA</t>
  </si>
  <si>
    <t>City of Huron</t>
  </si>
  <si>
    <t>City of Coalinga</t>
  </si>
  <si>
    <t>City of Avenal</t>
  </si>
  <si>
    <t>San Luis Canal - Fresno</t>
  </si>
  <si>
    <t>Total SF Unit</t>
  </si>
  <si>
    <t>SC Valley WD - IB</t>
  </si>
  <si>
    <t>SB County WD - IB</t>
  </si>
  <si>
    <t>San Felipe Unit</t>
  </si>
  <si>
    <t>Total Sacramento River</t>
  </si>
  <si>
    <t>Riverview Golf &amp; CC</t>
  </si>
  <si>
    <t>Lake California P.O.A.</t>
  </si>
  <si>
    <t>City of West Sacramento</t>
  </si>
  <si>
    <t>City of Redding - SR</t>
  </si>
  <si>
    <t>Sacramento River</t>
  </si>
  <si>
    <t>Stockton East WD</t>
  </si>
  <si>
    <t>New Melones D &amp; R</t>
  </si>
  <si>
    <t>Total FK Canal</t>
  </si>
  <si>
    <t>Terra Bella ID</t>
  </si>
  <si>
    <t>Shafter-Wasco ID</t>
  </si>
  <si>
    <t>Lindsay-Strathmore ID</t>
  </si>
  <si>
    <t>Delano-Earlimart ID</t>
  </si>
  <si>
    <t>City of Orange Cove</t>
  </si>
  <si>
    <t>City of Lindsay</t>
  </si>
  <si>
    <t>City of Fresno</t>
  </si>
  <si>
    <t>Arvin-Edison WSD</t>
  </si>
  <si>
    <t>Friant-Kern Canal</t>
  </si>
  <si>
    <t>Total Friant Dam</t>
  </si>
  <si>
    <t>Fresno County WW #18</t>
  </si>
  <si>
    <t>County of Madera</t>
  </si>
  <si>
    <t>Friant Dam</t>
  </si>
  <si>
    <t>Total FS Canal</t>
  </si>
  <si>
    <t>Sacramento MUD</t>
  </si>
  <si>
    <t>Sacramento County WA - FSC</t>
  </si>
  <si>
    <t>East Bay MUD</t>
  </si>
  <si>
    <t>Folsom-South Canal</t>
  </si>
  <si>
    <t>Total Folsom D &amp; R</t>
  </si>
  <si>
    <t>San Juan WD</t>
  </si>
  <si>
    <t>Sacramento County WA</t>
  </si>
  <si>
    <t>Placer County WD</t>
  </si>
  <si>
    <t>El Dorado ID - FD&amp;R</t>
  </si>
  <si>
    <t>City of Roseville</t>
  </si>
  <si>
    <t>City of Folsom</t>
  </si>
  <si>
    <t>Folsom D &amp; R</t>
  </si>
  <si>
    <t>Total DM Canal</t>
  </si>
  <si>
    <t>San Luis WD - DMC</t>
  </si>
  <si>
    <t>Panoche WD - DMC</t>
  </si>
  <si>
    <t>Department of VA</t>
  </si>
  <si>
    <t>Del Puerto WD</t>
  </si>
  <si>
    <t>City of Tracy</t>
  </si>
  <si>
    <t>Byron Bethany ID</t>
  </si>
  <si>
    <t>Delta-Mendota Canal</t>
  </si>
  <si>
    <t>Total CV Canal</t>
  </si>
  <si>
    <t>County of Tulare</t>
  </si>
  <si>
    <t>County of Fresno</t>
  </si>
  <si>
    <t>Cross Valley Canal</t>
  </si>
  <si>
    <t>Bella Vista WD</t>
  </si>
  <si>
    <t>Cow Creek Unit</t>
  </si>
  <si>
    <t xml:space="preserve">Contra Costa WD </t>
  </si>
  <si>
    <t>Contra Costa Canal</t>
  </si>
  <si>
    <t>Clear Creek CSD</t>
  </si>
  <si>
    <t>Clear Creek Unit</t>
  </si>
  <si>
    <t>Total BB D &amp; R</t>
  </si>
  <si>
    <t>Whitney Const.</t>
  </si>
  <si>
    <t>US Forest Service - BB</t>
  </si>
  <si>
    <t>Elk Creek CSD</t>
  </si>
  <si>
    <t>County of Colusa</t>
  </si>
  <si>
    <t>Black Butte D &amp; R</t>
  </si>
  <si>
    <t>Total Expense</t>
  </si>
  <si>
    <t>Allocated Water Marketing Expense 
(C * Total Expense)</t>
  </si>
  <si>
    <t>Ratio of A/F by Contractor (C) (B/(Total A/F))</t>
  </si>
  <si>
    <t>Total A/F (B) 
&lt;Sch B-2&gt;</t>
  </si>
  <si>
    <t xml:space="preserve">Facility/Contractor (A) </t>
  </si>
  <si>
    <t>BY COMPONENT AND CONTRACTOR</t>
  </si>
  <si>
    <t>SCHEDULE OF FY 2021 ALLOCATED M&amp;I WATER MARKETING EXPENSE</t>
  </si>
  <si>
    <t>CENTRAL VALLEY PROJECT</t>
  </si>
  <si>
    <t>M&amp;I 2021 Sch B-4B F.Z25.XLSM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</si>
</sst>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_);\(#,##0.000000\)"/>
    <numFmt numFmtId="165" formatCode="_(* #,##0.000000_);_(* \(#,##0.000000\);_(* &quot;-&quot;??_);_(@_)"/>
    <numFmt numFmtId="166" formatCode="_(* #,##0_);_(* \(#,##0\);_(* &quot;-&quot;??_);_(@_)"/>
    <numFmt numFmtId="167" formatCode="0.000000_)"/>
    <numFmt numFmtId="168" formatCode=";;;"/>
  </numFmts>
  <fonts count="10">
    <font>
      <sz val="12"/>
      <name val="SWISS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4"/>
      <color indexed="8"/>
      <name val="Segoe UI"/>
      <family val="2"/>
    </font>
    <font>
      <sz val="14"/>
      <name val="Segoe UI"/>
      <family val="2"/>
    </font>
    <font>
      <sz val="14"/>
      <color indexed="8"/>
      <name val="Segoe UI"/>
      <family val="2"/>
    </font>
    <font>
      <sz val="12"/>
      <color indexed="8"/>
      <name val="Segoe UI"/>
      <family val="2"/>
    </font>
    <font>
      <b/>
      <u/>
      <sz val="12"/>
      <color indexed="8"/>
      <name val="Segoe UI"/>
      <family val="2"/>
    </font>
    <font>
      <b/>
      <sz val="12"/>
      <color indexed="8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39" fontId="2" fillId="0" borderId="0" xfId="0" applyNumberFormat="1" applyFont="1"/>
    <xf numFmtId="39" fontId="2" fillId="0" borderId="0" xfId="0" applyNumberFormat="1" applyFont="1" applyProtection="1">
      <protection locked="0"/>
    </xf>
    <xf numFmtId="0" fontId="1" fillId="0" borderId="0" xfId="0" applyFont="1" applyAlignment="1">
      <alignment horizontal="left"/>
    </xf>
    <xf numFmtId="4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5" fillId="0" borderId="0" xfId="0" applyFont="1" applyAlignment="1" applyProtection="1">
      <alignment wrapText="1"/>
      <protection locked="0"/>
    </xf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horizontal="left" wrapText="1"/>
    </xf>
    <xf numFmtId="0" fontId="4" fillId="0" borderId="0" xfId="0" applyNumberFormat="1" applyFont="1" applyAlignment="1" applyProtection="1">
      <alignment horizontal="left" wrapText="1"/>
      <protection locked="0"/>
    </xf>
    <xf numFmtId="0" fontId="1" fillId="0" borderId="0" xfId="0" applyNumberFormat="1" applyFont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/>
    <xf numFmtId="44" fontId="7" fillId="0" borderId="0" xfId="0" applyNumberFormat="1" applyFont="1"/>
    <xf numFmtId="0" fontId="8" fillId="0" borderId="0" xfId="0" applyFont="1" applyAlignment="1" applyProtection="1">
      <alignment wrapText="1"/>
      <protection locked="0"/>
    </xf>
    <xf numFmtId="164" fontId="7" fillId="0" borderId="0" xfId="0" applyNumberFormat="1" applyFont="1"/>
    <xf numFmtId="168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37" fontId="7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44" fontId="7" fillId="0" borderId="0" xfId="0" applyNumberFormat="1" applyFont="1" applyProtection="1">
      <protection locked="0"/>
    </xf>
    <xf numFmtId="43" fontId="7" fillId="0" borderId="0" xfId="1" applyFont="1" applyBorder="1" applyAlignment="1" applyProtection="1"/>
    <xf numFmtId="43" fontId="7" fillId="0" borderId="0" xfId="0" applyNumberFormat="1" applyFont="1" applyProtection="1">
      <protection locked="0"/>
    </xf>
    <xf numFmtId="166" fontId="7" fillId="0" borderId="0" xfId="1" applyNumberFormat="1" applyFont="1" applyBorder="1" applyAlignment="1" applyProtection="1"/>
    <xf numFmtId="165" fontId="7" fillId="0" borderId="0" xfId="0" applyNumberFormat="1" applyFont="1" applyProtection="1">
      <protection locked="0"/>
    </xf>
    <xf numFmtId="166" fontId="7" fillId="0" borderId="2" xfId="1" applyNumberFormat="1" applyFont="1" applyBorder="1" applyProtection="1"/>
    <xf numFmtId="165" fontId="7" fillId="0" borderId="2" xfId="1" applyNumberFormat="1" applyFont="1" applyBorder="1" applyProtection="1"/>
    <xf numFmtId="44" fontId="7" fillId="0" borderId="2" xfId="1" applyNumberFormat="1" applyFont="1" applyBorder="1" applyProtection="1"/>
    <xf numFmtId="0" fontId="7" fillId="0" borderId="0" xfId="0" applyFont="1" applyProtection="1">
      <protection locked="0"/>
    </xf>
    <xf numFmtId="166" fontId="7" fillId="0" borderId="2" xfId="1" applyNumberFormat="1" applyFont="1" applyBorder="1" applyAlignment="1" applyProtection="1"/>
    <xf numFmtId="44" fontId="7" fillId="0" borderId="2" xfId="0" applyNumberFormat="1" applyFont="1" applyBorder="1"/>
    <xf numFmtId="167" fontId="7" fillId="0" borderId="2" xfId="0" applyNumberFormat="1" applyFont="1" applyBorder="1"/>
    <xf numFmtId="0" fontId="9" fillId="0" borderId="0" xfId="0" applyFont="1" applyProtection="1">
      <protection locked="0"/>
    </xf>
    <xf numFmtId="37" fontId="7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44" fontId="7" fillId="0" borderId="1" xfId="1" applyNumberFormat="1" applyFont="1" applyBorder="1" applyProtection="1">
      <protection locked="0"/>
    </xf>
  </cellXfs>
  <cellStyles count="2">
    <cellStyle name="Comma" xfId="1" builtinId="3"/>
    <cellStyle name="Normal" xfId="0" builtinId="0"/>
  </cellStyles>
  <dxfs count="6">
    <dxf>
      <font>
        <strike val="0"/>
        <outline val="0"/>
        <shadow val="0"/>
        <vertAlign val="baseline"/>
        <sz val="12"/>
        <color indexed="8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34" formatCode="_(&quot;$&quot;* #,##0.00_);_(&quot;$&quot;* \(#,##0.00\);_(&quot;$&quot;* &quot;-&quot;??_);_(@_)"/>
      <protection locked="0" hidden="0"/>
    </dxf>
    <dxf>
      <font>
        <strike val="0"/>
        <outline val="0"/>
        <shadow val="0"/>
        <vertAlign val="baseline"/>
        <sz val="12"/>
        <color indexed="8"/>
        <name val="Segoe UI"/>
        <family val="2"/>
        <scheme val="none"/>
      </font>
    </dxf>
    <dxf>
      <font>
        <strike val="0"/>
        <outline val="0"/>
        <shadow val="0"/>
        <vertAlign val="baseline"/>
        <sz val="12"/>
        <color indexed="8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protection locked="0" hidden="0"/>
    </dxf>
    <dxf>
      <numFmt numFmtId="0" formatCode="General"/>
      <alignment horizontal="left" vertical="bottom" textRotation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M&amp;I%202021%20Sch%20B-4%20F.Z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Manual Input"/>
      <sheetName val="Macro Input"/>
      <sheetName val="Storage"/>
      <sheetName val="Water Marketing"/>
    </sheetNames>
    <sheetDataSet>
      <sheetData sheetId="0">
        <row r="1">
          <cell r="A1" t="str">
            <v>M&amp;I 2021 Sch B-4 F.Z25.XLSM</v>
          </cell>
        </row>
        <row r="2">
          <cell r="A2" t="str">
            <v>08/09/2022</v>
          </cell>
        </row>
      </sheetData>
      <sheetData sheetId="1" refreshError="1"/>
      <sheetData sheetId="2">
        <row r="13">
          <cell r="F13">
            <v>2979221.4654074423</v>
          </cell>
          <cell r="H13">
            <v>2619984.8483640007</v>
          </cell>
          <cell r="I13">
            <v>0</v>
          </cell>
          <cell r="J13">
            <v>0</v>
          </cell>
        </row>
        <row r="16">
          <cell r="E16">
            <v>10</v>
          </cell>
        </row>
        <row r="17">
          <cell r="E17">
            <v>0</v>
          </cell>
        </row>
        <row r="18">
          <cell r="E18">
            <v>7</v>
          </cell>
        </row>
        <row r="19">
          <cell r="E19">
            <v>0</v>
          </cell>
        </row>
        <row r="24">
          <cell r="E24">
            <v>1747</v>
          </cell>
        </row>
        <row r="28">
          <cell r="E28">
            <v>69644</v>
          </cell>
        </row>
        <row r="32">
          <cell r="E32">
            <v>2904</v>
          </cell>
        </row>
        <row r="36">
          <cell r="E36">
            <v>0</v>
          </cell>
        </row>
        <row r="37">
          <cell r="E37">
            <v>0</v>
          </cell>
        </row>
        <row r="42">
          <cell r="E42">
            <v>317</v>
          </cell>
        </row>
        <row r="43">
          <cell r="E43">
            <v>3205</v>
          </cell>
        </row>
        <row r="44">
          <cell r="E44">
            <v>0</v>
          </cell>
        </row>
        <row r="45">
          <cell r="E45">
            <v>294</v>
          </cell>
        </row>
        <row r="46">
          <cell r="E46">
            <v>24</v>
          </cell>
        </row>
        <row r="47">
          <cell r="E47">
            <v>3</v>
          </cell>
        </row>
        <row r="52">
          <cell r="E52">
            <v>2100</v>
          </cell>
        </row>
        <row r="53">
          <cell r="E53">
            <v>13410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1369</v>
          </cell>
        </row>
        <row r="57">
          <cell r="E57">
            <v>0</v>
          </cell>
        </row>
        <row r="62">
          <cell r="E62">
            <v>0</v>
          </cell>
        </row>
        <row r="63">
          <cell r="E63">
            <v>3879</v>
          </cell>
        </row>
        <row r="64">
          <cell r="E64">
            <v>5252</v>
          </cell>
        </row>
        <row r="69">
          <cell r="E69">
            <v>35</v>
          </cell>
        </row>
        <row r="70">
          <cell r="E70">
            <v>12</v>
          </cell>
        </row>
        <row r="75">
          <cell r="E75">
            <v>550</v>
          </cell>
        </row>
        <row r="76">
          <cell r="E76">
            <v>16752</v>
          </cell>
        </row>
        <row r="77">
          <cell r="E77">
            <v>1014</v>
          </cell>
        </row>
        <row r="78">
          <cell r="E78">
            <v>483</v>
          </cell>
        </row>
        <row r="79">
          <cell r="E79">
            <v>280</v>
          </cell>
        </row>
        <row r="80">
          <cell r="E80">
            <v>456</v>
          </cell>
        </row>
        <row r="81">
          <cell r="E81">
            <v>104</v>
          </cell>
        </row>
        <row r="82">
          <cell r="E82">
            <v>1476</v>
          </cell>
        </row>
        <row r="87">
          <cell r="E87">
            <v>40634</v>
          </cell>
        </row>
        <row r="91">
          <cell r="E91">
            <v>1497</v>
          </cell>
        </row>
        <row r="92">
          <cell r="E92">
            <v>2073</v>
          </cell>
        </row>
        <row r="93">
          <cell r="E93">
            <v>150</v>
          </cell>
        </row>
        <row r="94">
          <cell r="E94">
            <v>19</v>
          </cell>
        </row>
        <row r="99">
          <cell r="E99">
            <v>1407</v>
          </cell>
        </row>
        <row r="100">
          <cell r="E100">
            <v>73991</v>
          </cell>
        </row>
        <row r="105">
          <cell r="E105">
            <v>2243</v>
          </cell>
        </row>
        <row r="106">
          <cell r="E106">
            <v>4675</v>
          </cell>
        </row>
        <row r="107">
          <cell r="E107">
            <v>918</v>
          </cell>
        </row>
        <row r="108">
          <cell r="E108">
            <v>2</v>
          </cell>
        </row>
        <row r="109">
          <cell r="E109">
            <v>3442</v>
          </cell>
        </row>
        <row r="114">
          <cell r="E114">
            <v>0</v>
          </cell>
        </row>
        <row r="115">
          <cell r="E115">
            <v>293</v>
          </cell>
        </row>
        <row r="116">
          <cell r="E116">
            <v>228</v>
          </cell>
        </row>
        <row r="121">
          <cell r="E121">
            <v>448</v>
          </cell>
        </row>
        <row r="122">
          <cell r="E122">
            <v>342</v>
          </cell>
        </row>
        <row r="123">
          <cell r="E123">
            <v>63</v>
          </cell>
        </row>
        <row r="128">
          <cell r="E128">
            <v>3983</v>
          </cell>
        </row>
        <row r="129">
          <cell r="E129">
            <v>44</v>
          </cell>
        </row>
        <row r="130">
          <cell r="E130">
            <v>219</v>
          </cell>
        </row>
        <row r="135">
          <cell r="E135">
            <v>128</v>
          </cell>
        </row>
        <row r="136">
          <cell r="E136">
            <v>49</v>
          </cell>
        </row>
        <row r="141">
          <cell r="E141">
            <v>19</v>
          </cell>
        </row>
        <row r="142">
          <cell r="E142">
            <v>646</v>
          </cell>
        </row>
        <row r="143">
          <cell r="E143">
            <v>0</v>
          </cell>
        </row>
      </sheetData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631403-8452-4129-BFFD-E2F8DDC046FC}" name="Table1" displayName="Table1" ref="A6:D102" totalsRowShown="0" headerRowDxfId="5" dataDxfId="0">
  <autoFilter ref="A6:D102" xr:uid="{76631403-8452-4129-BFFD-E2F8DDC046FC}"/>
  <tableColumns count="4">
    <tableColumn id="1" xr3:uid="{C06FA844-593B-4C39-ABA1-7E0A2C35605C}" name="Facility/Contractor (A) " dataDxfId="4"/>
    <tableColumn id="2" xr3:uid="{91136A75-9F38-468A-B707-4F2B4AB18E6F}" name="Total A/F (B) _x000a_&lt;Sch B-2&gt;" dataDxfId="3"/>
    <tableColumn id="3" xr3:uid="{9912CC5F-C1CF-4EB7-8E36-B4E9F7A328B7}" name="Ratio of A/F by Contractor (C) (B/(Total A/F))" dataDxfId="2"/>
    <tableColumn id="4" xr3:uid="{0FAD2CEB-B0E3-4297-B795-BCF438D58E13}" name="Allocated Water Marketing Expense _x000a_(C * Total Expense)" data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24AB-CAC0-4D44-8B92-3F8679DF45DA}">
  <sheetPr transitionEvaluation="1" transitionEntry="1"/>
  <dimension ref="A1:N103"/>
  <sheetViews>
    <sheetView showZeros="0" tabSelected="1" defaultGridColor="0" topLeftCell="A42" colorId="22" zoomScaleNormal="100" zoomScaleSheetLayoutView="70" workbookViewId="0">
      <selection activeCell="A7" sqref="A7:D102"/>
    </sheetView>
  </sheetViews>
  <sheetFormatPr defaultColWidth="14.921875" defaultRowHeight="17.5"/>
  <cols>
    <col min="1" max="1" width="40.84375" style="3" customWidth="1"/>
    <col min="2" max="3" width="22.4609375" style="1" customWidth="1"/>
    <col min="4" max="4" width="22.4609375" style="2" customWidth="1"/>
    <col min="5" max="5" width="6.921875" style="1" customWidth="1"/>
    <col min="6" max="6" width="11.921875" style="1" customWidth="1"/>
    <col min="7" max="7" width="5.921875" style="1" customWidth="1"/>
    <col min="8" max="8" width="4.921875" style="1" customWidth="1"/>
    <col min="9" max="9" width="11.921875" style="1" customWidth="1"/>
    <col min="10" max="11" width="1.921875" style="1" customWidth="1"/>
    <col min="12" max="12" width="12.921875" style="1" customWidth="1"/>
    <col min="13" max="13" width="1.921875" style="1" customWidth="1"/>
    <col min="14" max="17" width="11.921875" style="1" customWidth="1"/>
    <col min="18" max="18" width="15.921875" style="1" customWidth="1"/>
    <col min="19" max="19" width="2.921875" style="1" customWidth="1"/>
    <col min="20" max="20" width="24.921875" style="1" customWidth="1"/>
    <col min="21" max="21" width="5.921875" style="1" customWidth="1"/>
    <col min="22" max="27" width="11.921875" style="1" customWidth="1"/>
    <col min="28" max="28" width="14.921875" style="1"/>
    <col min="29" max="36" width="11.921875" style="1" customWidth="1"/>
    <col min="37" max="37" width="1.921875" style="1" customWidth="1"/>
    <col min="38" max="38" width="2.921875" style="1" customWidth="1"/>
    <col min="39" max="39" width="24.921875" style="1" customWidth="1"/>
    <col min="40" max="40" width="2.921875" style="1" customWidth="1"/>
    <col min="41" max="50" width="11.921875" style="1" customWidth="1"/>
    <col min="51" max="51" width="6.921875" style="1" customWidth="1"/>
    <col min="52" max="16384" width="14.921875" style="1"/>
  </cols>
  <sheetData>
    <row r="1" spans="1:14" ht="21">
      <c r="A1" s="10" t="s">
        <v>104</v>
      </c>
    </row>
    <row r="2" spans="1:14" ht="20.149999999999999" customHeight="1">
      <c r="A2" s="11" t="str">
        <f>[1]INFORMATION!A2</f>
        <v>08/09/2022</v>
      </c>
    </row>
    <row r="3" spans="1:14" s="7" customFormat="1" ht="21">
      <c r="A3" s="12" t="s">
        <v>103</v>
      </c>
      <c r="C3" s="9"/>
      <c r="D3" s="8"/>
    </row>
    <row r="4" spans="1:14" s="7" customFormat="1" ht="42">
      <c r="A4" s="12" t="s">
        <v>102</v>
      </c>
      <c r="C4" s="9"/>
      <c r="D4" s="8"/>
    </row>
    <row r="5" spans="1:14" s="7" customFormat="1" ht="21">
      <c r="A5" s="12" t="s">
        <v>101</v>
      </c>
      <c r="C5" s="9"/>
      <c r="D5" s="8"/>
    </row>
    <row r="6" spans="1:14" s="14" customFormat="1" ht="63">
      <c r="A6" s="13" t="s">
        <v>100</v>
      </c>
      <c r="B6" s="13" t="s">
        <v>99</v>
      </c>
      <c r="C6" s="13" t="s">
        <v>98</v>
      </c>
      <c r="D6" s="13" t="s">
        <v>97</v>
      </c>
    </row>
    <row r="7" spans="1:14" s="4" customFormat="1">
      <c r="A7" s="15" t="s">
        <v>96</v>
      </c>
      <c r="B7" s="16"/>
      <c r="C7" s="16"/>
      <c r="D7" s="17">
        <f>'[1]Macro Input'!H13-'[1]Macro Input'!I13-'[1]Macro Input'!J13</f>
        <v>2619984.8483640007</v>
      </c>
      <c r="F7" s="5"/>
      <c r="G7" s="5"/>
      <c r="H7" s="5"/>
      <c r="I7" s="5"/>
    </row>
    <row r="8" spans="1:14" s="4" customFormat="1">
      <c r="A8" s="18" t="s">
        <v>95</v>
      </c>
      <c r="B8" s="16"/>
      <c r="C8" s="19"/>
      <c r="D8" s="20"/>
      <c r="F8" s="5"/>
      <c r="G8" s="5"/>
      <c r="H8" s="5"/>
      <c r="I8" s="5"/>
    </row>
    <row r="9" spans="1:14" s="4" customFormat="1">
      <c r="A9" s="21" t="s">
        <v>94</v>
      </c>
      <c r="B9" s="22">
        <f>'[1]Macro Input'!E16</f>
        <v>10</v>
      </c>
      <c r="C9" s="23">
        <f>ROUND((+B9/B$102),10)</f>
        <v>3.8046000000000001E-5</v>
      </c>
      <c r="D9" s="24">
        <f>IF(B9&lt;&gt;0,ROUND(C9*$D$7,6),0)</f>
        <v>99.679944000000006</v>
      </c>
      <c r="F9" s="5"/>
      <c r="G9" s="5"/>
      <c r="H9" s="5"/>
      <c r="I9" s="5"/>
      <c r="N9" s="4">
        <f>(B10/$B$102)*$D$102-(D10)</f>
        <v>0</v>
      </c>
    </row>
    <row r="10" spans="1:14" s="4" customFormat="1">
      <c r="A10" s="21" t="s">
        <v>93</v>
      </c>
      <c r="B10" s="25">
        <f>'[1]Macro Input'!E17</f>
        <v>0</v>
      </c>
      <c r="C10" s="26">
        <f>ROUND((+B10/B$102),10)</f>
        <v>0</v>
      </c>
      <c r="D10" s="24">
        <f>IF(B10&lt;&gt;0,ROUND(C10*$D$7,6),0)</f>
        <v>0</v>
      </c>
      <c r="F10" s="5"/>
      <c r="G10" s="5"/>
      <c r="H10" s="5"/>
      <c r="I10" s="5"/>
    </row>
    <row r="11" spans="1:14" s="4" customFormat="1">
      <c r="A11" s="21" t="s">
        <v>92</v>
      </c>
      <c r="B11" s="22">
        <f>'[1]Macro Input'!E18</f>
        <v>7</v>
      </c>
      <c r="C11" s="23">
        <f>ROUND((+B11/B$102),10)</f>
        <v>2.6632199999999999E-5</v>
      </c>
      <c r="D11" s="24">
        <f>IF(B11&lt;&gt;0,ROUND(C11*$D$7,6),0)</f>
        <v>69.775959999999998</v>
      </c>
      <c r="F11" s="5"/>
      <c r="G11" s="5"/>
      <c r="H11" s="5"/>
      <c r="I11" s="5"/>
    </row>
    <row r="12" spans="1:14" s="4" customFormat="1" ht="18" thickBot="1">
      <c r="A12" s="21" t="s">
        <v>91</v>
      </c>
      <c r="B12" s="27">
        <f>'[1]Macro Input'!E19</f>
        <v>0</v>
      </c>
      <c r="C12" s="28">
        <f>ROUND((+B12/B$102),10)</f>
        <v>0</v>
      </c>
      <c r="D12" s="24">
        <f>IF(B12&lt;&gt;0,ROUND(C12*$D$7,6),0)</f>
        <v>0</v>
      </c>
      <c r="F12" s="5"/>
      <c r="G12" s="5"/>
      <c r="H12" s="5"/>
      <c r="I12" s="6"/>
    </row>
    <row r="13" spans="1:14" s="4" customFormat="1">
      <c r="A13" s="15" t="s">
        <v>90</v>
      </c>
      <c r="B13" s="29">
        <f>SUBTOTAL(9,B9:B12)</f>
        <v>17</v>
      </c>
      <c r="C13" s="30">
        <f>SUBTOTAL(9,C9:C12)</f>
        <v>6.4678199999999993E-5</v>
      </c>
      <c r="D13" s="31">
        <f>SUBTOTAL(9,D9:D12)</f>
        <v>169.455904</v>
      </c>
      <c r="F13" s="5"/>
    </row>
    <row r="14" spans="1:14" s="4" customFormat="1">
      <c r="A14" s="18" t="s">
        <v>89</v>
      </c>
      <c r="B14" s="16"/>
      <c r="C14" s="19"/>
      <c r="D14" s="24"/>
      <c r="F14" s="5"/>
      <c r="G14" s="5"/>
      <c r="H14" s="5"/>
      <c r="I14" s="5"/>
    </row>
    <row r="15" spans="1:14" s="4" customFormat="1">
      <c r="A15" s="21" t="s">
        <v>88</v>
      </c>
      <c r="B15" s="22">
        <f>'[1]Macro Input'!E24</f>
        <v>1747</v>
      </c>
      <c r="C15" s="23">
        <f>ROUND((+B15/B$102),10)</f>
        <v>6.6466290999999999E-3</v>
      </c>
      <c r="D15" s="24">
        <f>IF(B15&lt;&gt;0,ROUND(C15*$D$7,6),0)</f>
        <v>17414.067534999998</v>
      </c>
      <c r="F15" s="5"/>
      <c r="G15" s="5"/>
      <c r="H15" s="5"/>
      <c r="I15" s="5"/>
    </row>
    <row r="16" spans="1:14" s="4" customFormat="1">
      <c r="A16" s="18" t="s">
        <v>87</v>
      </c>
      <c r="B16" s="16"/>
      <c r="C16" s="19"/>
      <c r="D16" s="17"/>
      <c r="F16" s="5"/>
      <c r="G16" s="5"/>
      <c r="H16" s="5"/>
      <c r="I16" s="5"/>
    </row>
    <row r="17" spans="1:10" s="4" customFormat="1">
      <c r="A17" s="32" t="s">
        <v>86</v>
      </c>
      <c r="B17" s="22">
        <f>'[1]Macro Input'!E28</f>
        <v>69644</v>
      </c>
      <c r="C17" s="23">
        <f>ROUND((+B17/B$102),10)</f>
        <v>0.26496728050000001</v>
      </c>
      <c r="D17" s="24">
        <f>IF(B17&lt;&gt;0,ROUND(C17*$D$7,6),0)</f>
        <v>694210.26022199995</v>
      </c>
      <c r="F17" s="5"/>
      <c r="G17" s="5"/>
      <c r="H17" s="5"/>
      <c r="I17" s="5"/>
    </row>
    <row r="18" spans="1:10" s="4" customFormat="1">
      <c r="A18" s="18" t="s">
        <v>85</v>
      </c>
      <c r="B18" s="22"/>
      <c r="C18" s="23"/>
      <c r="D18" s="24"/>
      <c r="F18" s="5"/>
      <c r="G18" s="5"/>
      <c r="H18" s="5"/>
      <c r="I18" s="5"/>
    </row>
    <row r="19" spans="1:10" s="4" customFormat="1">
      <c r="A19" s="32" t="s">
        <v>84</v>
      </c>
      <c r="B19" s="22">
        <f>'[1]Macro Input'!E32</f>
        <v>2904</v>
      </c>
      <c r="C19" s="23">
        <f>ROUND((+B19/B$102),10)</f>
        <v>1.10485466E-2</v>
      </c>
      <c r="D19" s="24">
        <f>IF(B19&lt;&gt;0,ROUND(C19*$D$7,6),0)</f>
        <v>28947.024688000001</v>
      </c>
      <c r="F19" s="5"/>
      <c r="G19" s="5"/>
      <c r="H19" s="5"/>
      <c r="I19" s="5"/>
    </row>
    <row r="20" spans="1:10" s="4" customFormat="1">
      <c r="A20" s="18" t="s">
        <v>83</v>
      </c>
      <c r="B20" s="22"/>
      <c r="C20" s="23"/>
      <c r="D20" s="24"/>
      <c r="F20" s="5"/>
      <c r="G20" s="5"/>
      <c r="H20" s="5"/>
      <c r="I20" s="5"/>
    </row>
    <row r="21" spans="1:10" s="4" customFormat="1">
      <c r="A21" s="32" t="s">
        <v>82</v>
      </c>
      <c r="B21" s="27">
        <f>'[1]Macro Input'!E36</f>
        <v>0</v>
      </c>
      <c r="C21" s="23">
        <f>ROUND((+B21/B$102),10)</f>
        <v>0</v>
      </c>
      <c r="D21" s="24">
        <f>IF(B21&lt;&gt;0,ROUND(C21*$D$7,6),0)</f>
        <v>0</v>
      </c>
      <c r="F21" s="5"/>
      <c r="G21" s="5"/>
      <c r="H21" s="5"/>
      <c r="I21" s="5"/>
    </row>
    <row r="22" spans="1:10" s="4" customFormat="1" ht="18" thickBot="1">
      <c r="A22" s="32" t="s">
        <v>81</v>
      </c>
      <c r="B22" s="27">
        <f>'[1]Macro Input'!E37</f>
        <v>0</v>
      </c>
      <c r="C22" s="23">
        <f>ROUND((+B22/B$102),10)</f>
        <v>0</v>
      </c>
      <c r="D22" s="24">
        <f>IF(B22&lt;&gt;0,ROUND(C22*$D$7,6),0)</f>
        <v>0</v>
      </c>
      <c r="F22" s="5"/>
      <c r="G22" s="5"/>
      <c r="H22" s="5"/>
      <c r="I22" s="5"/>
    </row>
    <row r="23" spans="1:10" s="4" customFormat="1">
      <c r="A23" s="32" t="s">
        <v>80</v>
      </c>
      <c r="B23" s="33">
        <f>SUBTOTAL(9,B21:B22)</f>
        <v>0</v>
      </c>
      <c r="C23" s="30">
        <f>SUBTOTAL(9,C21:C22)</f>
        <v>0</v>
      </c>
      <c r="D23" s="34">
        <f>SUBTOTAL(9,D21:D22)</f>
        <v>0</v>
      </c>
      <c r="F23" s="5"/>
      <c r="G23" s="5"/>
      <c r="H23" s="5"/>
      <c r="I23" s="6"/>
    </row>
    <row r="24" spans="1:10" s="4" customFormat="1">
      <c r="A24" s="18" t="s">
        <v>79</v>
      </c>
      <c r="B24" s="22"/>
      <c r="C24" s="23"/>
      <c r="D24" s="24"/>
      <c r="F24" s="5"/>
      <c r="G24" s="5"/>
      <c r="H24" s="5"/>
      <c r="I24" s="6"/>
    </row>
    <row r="25" spans="1:10" s="4" customFormat="1">
      <c r="A25" s="16" t="s">
        <v>78</v>
      </c>
      <c r="B25" s="22">
        <f>'[1]Macro Input'!E42</f>
        <v>317</v>
      </c>
      <c r="C25" s="23">
        <f t="shared" ref="C25:C30" si="0">ROUND((+B25/B$102),10)</f>
        <v>1.2060568999999999E-3</v>
      </c>
      <c r="D25" s="24">
        <f t="shared" ref="D25:D30" si="1">IF(B25&lt;&gt;0,ROUND(C25*$D$7,6),0)</f>
        <v>3159.8508040000002</v>
      </c>
      <c r="F25" s="5"/>
      <c r="G25" s="5"/>
      <c r="H25" s="5"/>
      <c r="I25" s="5"/>
    </row>
    <row r="26" spans="1:10" s="4" customFormat="1">
      <c r="A26" s="32" t="s">
        <v>77</v>
      </c>
      <c r="B26" s="22">
        <f>'[1]Macro Input'!E43</f>
        <v>3205</v>
      </c>
      <c r="C26" s="23">
        <f t="shared" si="0"/>
        <v>1.219373E-2</v>
      </c>
      <c r="D26" s="24">
        <f t="shared" si="1"/>
        <v>31947.387845000001</v>
      </c>
      <c r="F26" s="5"/>
      <c r="G26" s="5"/>
      <c r="H26" s="5"/>
      <c r="I26" s="5"/>
      <c r="J26" s="4" t="s">
        <v>11</v>
      </c>
    </row>
    <row r="27" spans="1:10" s="4" customFormat="1">
      <c r="A27" s="32" t="s">
        <v>76</v>
      </c>
      <c r="B27" s="27">
        <f>'[1]Macro Input'!E44</f>
        <v>0</v>
      </c>
      <c r="C27" s="23">
        <f t="shared" si="0"/>
        <v>0</v>
      </c>
      <c r="D27" s="24">
        <f t="shared" si="1"/>
        <v>0</v>
      </c>
      <c r="F27" s="5"/>
      <c r="G27" s="5"/>
      <c r="H27" s="5"/>
      <c r="I27" s="5"/>
    </row>
    <row r="28" spans="1:10" s="4" customFormat="1">
      <c r="A28" s="32" t="s">
        <v>75</v>
      </c>
      <c r="B28" s="22">
        <f>'[1]Macro Input'!E45</f>
        <v>294</v>
      </c>
      <c r="C28" s="23">
        <f t="shared" si="0"/>
        <v>1.1185512E-3</v>
      </c>
      <c r="D28" s="24">
        <f t="shared" si="1"/>
        <v>2930.5871959999999</v>
      </c>
      <c r="F28" s="5"/>
      <c r="G28" s="5"/>
      <c r="H28" s="5"/>
      <c r="I28" s="5"/>
    </row>
    <row r="29" spans="1:10" s="4" customFormat="1">
      <c r="A29" s="32" t="s">
        <v>74</v>
      </c>
      <c r="B29" s="22">
        <f>'[1]Macro Input'!E46</f>
        <v>24</v>
      </c>
      <c r="C29" s="23">
        <f t="shared" si="0"/>
        <v>9.1310299999999999E-5</v>
      </c>
      <c r="D29" s="24">
        <f t="shared" si="1"/>
        <v>239.23160200000001</v>
      </c>
      <c r="F29" s="5"/>
      <c r="G29" s="5"/>
      <c r="H29" s="5"/>
      <c r="I29" s="5"/>
    </row>
    <row r="30" spans="1:10" s="4" customFormat="1" ht="18" thickBot="1">
      <c r="A30" s="32" t="s">
        <v>73</v>
      </c>
      <c r="B30" s="22">
        <f>'[1]Macro Input'!E47</f>
        <v>3</v>
      </c>
      <c r="C30" s="23">
        <f t="shared" si="0"/>
        <v>1.1413800000000001E-5</v>
      </c>
      <c r="D30" s="24">
        <f t="shared" si="1"/>
        <v>29.903983</v>
      </c>
      <c r="F30" s="5"/>
      <c r="G30" s="5"/>
      <c r="H30" s="5"/>
      <c r="I30" s="5"/>
    </row>
    <row r="31" spans="1:10" s="4" customFormat="1">
      <c r="A31" s="32" t="s">
        <v>72</v>
      </c>
      <c r="B31" s="29">
        <f>SUBTOTAL(9,B25:B30)</f>
        <v>3843</v>
      </c>
      <c r="C31" s="35">
        <f>SUBTOTAL(9,C25:C30)</f>
        <v>1.46210622E-2</v>
      </c>
      <c r="D31" s="31">
        <f>SUBTOTAL(9,D25:D30)</f>
        <v>38306.961429999996</v>
      </c>
      <c r="F31" s="5"/>
      <c r="G31" s="5"/>
      <c r="H31" s="5"/>
      <c r="I31" s="5"/>
    </row>
    <row r="32" spans="1:10" s="4" customFormat="1">
      <c r="A32" s="18" t="s">
        <v>71</v>
      </c>
      <c r="B32" s="22"/>
      <c r="C32" s="23"/>
      <c r="D32" s="24"/>
      <c r="F32" s="5"/>
      <c r="G32" s="5"/>
      <c r="H32" s="5"/>
      <c r="I32" s="5"/>
    </row>
    <row r="33" spans="1:10" s="4" customFormat="1">
      <c r="A33" s="32" t="s">
        <v>70</v>
      </c>
      <c r="B33" s="22">
        <f>'[1]Macro Input'!E52</f>
        <v>2100</v>
      </c>
      <c r="C33" s="23">
        <f t="shared" ref="C33:C38" si="2">ROUND((+B33/B$102),10)</f>
        <v>7.9896515000000001E-3</v>
      </c>
      <c r="D33" s="24">
        <f t="shared" ref="D33:D38" si="3">IF(B33&lt;&gt;0,ROUND(C33*$D$7,6),0)</f>
        <v>20932.765874000001</v>
      </c>
      <c r="F33" s="5"/>
      <c r="G33" s="5"/>
      <c r="H33" s="5"/>
      <c r="I33" s="5"/>
    </row>
    <row r="34" spans="1:10" s="4" customFormat="1">
      <c r="A34" s="32" t="s">
        <v>69</v>
      </c>
      <c r="B34" s="22">
        <f>'[1]Macro Input'!E53</f>
        <v>13410</v>
      </c>
      <c r="C34" s="23">
        <f t="shared" si="2"/>
        <v>5.1019631699999998E-2</v>
      </c>
      <c r="D34" s="24">
        <f t="shared" si="3"/>
        <v>133670.66202300001</v>
      </c>
      <c r="F34" s="5"/>
      <c r="G34" s="5"/>
      <c r="H34" s="5"/>
      <c r="I34" s="6"/>
      <c r="J34" s="4" t="s">
        <v>11</v>
      </c>
    </row>
    <row r="35" spans="1:10" s="4" customFormat="1">
      <c r="A35" s="32" t="s">
        <v>68</v>
      </c>
      <c r="B35" s="22">
        <f>'[1]Macro Input'!E54</f>
        <v>0</v>
      </c>
      <c r="C35" s="23">
        <f t="shared" si="2"/>
        <v>0</v>
      </c>
      <c r="D35" s="24">
        <f t="shared" si="3"/>
        <v>0</v>
      </c>
      <c r="F35" s="5"/>
      <c r="G35" s="5"/>
      <c r="H35" s="5"/>
      <c r="I35" s="6"/>
    </row>
    <row r="36" spans="1:10" s="4" customFormat="1">
      <c r="A36" s="32" t="s">
        <v>67</v>
      </c>
      <c r="B36" s="25">
        <f>'[1]Macro Input'!E55</f>
        <v>0</v>
      </c>
      <c r="C36" s="26">
        <f t="shared" si="2"/>
        <v>0</v>
      </c>
      <c r="D36" s="24">
        <f t="shared" si="3"/>
        <v>0</v>
      </c>
      <c r="F36" s="5"/>
      <c r="G36" s="5"/>
      <c r="H36" s="5"/>
      <c r="I36" s="6"/>
    </row>
    <row r="37" spans="1:10" s="4" customFormat="1">
      <c r="A37" s="32" t="s">
        <v>66</v>
      </c>
      <c r="B37" s="22">
        <f>'[1]Macro Input'!E56</f>
        <v>1369</v>
      </c>
      <c r="C37" s="23">
        <f t="shared" si="2"/>
        <v>5.2084918999999999E-3</v>
      </c>
      <c r="D37" s="24">
        <f t="shared" si="3"/>
        <v>13646.169861</v>
      </c>
      <c r="F37" s="5"/>
      <c r="G37" s="5"/>
      <c r="H37" s="5"/>
      <c r="I37" s="5"/>
    </row>
    <row r="38" spans="1:10" s="4" customFormat="1" ht="18" thickBot="1">
      <c r="A38" s="32" t="s">
        <v>65</v>
      </c>
      <c r="B38" s="25">
        <f>'[1]Macro Input'!E57</f>
        <v>0</v>
      </c>
      <c r="C38" s="26">
        <f t="shared" si="2"/>
        <v>0</v>
      </c>
      <c r="D38" s="24">
        <f t="shared" si="3"/>
        <v>0</v>
      </c>
      <c r="F38" s="5"/>
      <c r="G38" s="5"/>
      <c r="H38" s="5"/>
      <c r="I38" s="5"/>
    </row>
    <row r="39" spans="1:10" s="4" customFormat="1">
      <c r="A39" s="16" t="s">
        <v>64</v>
      </c>
      <c r="B39" s="29">
        <f>SUBTOTAL(9,B33:B38)</f>
        <v>16879</v>
      </c>
      <c r="C39" s="30">
        <f>SUBTOTAL(9,C33:C38)</f>
        <v>6.4217775099999999E-2</v>
      </c>
      <c r="D39" s="31">
        <f>SUBTOTAL(9,D33:D38)</f>
        <v>168249.59775800002</v>
      </c>
      <c r="F39" s="5"/>
      <c r="G39" s="5"/>
      <c r="H39" s="5"/>
      <c r="I39" s="5"/>
    </row>
    <row r="40" spans="1:10" s="4" customFormat="1">
      <c r="A40" s="18" t="s">
        <v>63</v>
      </c>
      <c r="B40" s="22"/>
      <c r="C40" s="23"/>
      <c r="D40" s="24"/>
      <c r="F40" s="5"/>
      <c r="G40" s="5"/>
      <c r="H40" s="5"/>
      <c r="I40" s="6"/>
    </row>
    <row r="41" spans="1:10" s="4" customFormat="1">
      <c r="A41" s="32" t="s">
        <v>62</v>
      </c>
      <c r="B41" s="27">
        <f>'[1]Macro Input'!E62</f>
        <v>0</v>
      </c>
      <c r="C41" s="23">
        <f>ROUND((+B41/B$102),10)</f>
        <v>0</v>
      </c>
      <c r="D41" s="24">
        <f>IF(B41&lt;&gt;0,ROUND(C41*$D$7,6),0)</f>
        <v>0</v>
      </c>
      <c r="F41" s="5"/>
      <c r="G41" s="5"/>
      <c r="H41" s="5"/>
      <c r="I41" s="6"/>
    </row>
    <row r="42" spans="1:10" s="4" customFormat="1">
      <c r="A42" s="32" t="s">
        <v>61</v>
      </c>
      <c r="B42" s="27">
        <f>'[1]Macro Input'!E63</f>
        <v>3879</v>
      </c>
      <c r="C42" s="23">
        <f>ROUND((+B42/B$102),10)</f>
        <v>1.4758027700000001E-2</v>
      </c>
      <c r="D42" s="24">
        <f>IF(B42&lt;&gt;0,ROUND(C42*$D$7,6),0)</f>
        <v>38665.808965999997</v>
      </c>
      <c r="F42" s="5"/>
      <c r="G42" s="5"/>
      <c r="H42" s="5"/>
      <c r="I42" s="5"/>
    </row>
    <row r="43" spans="1:10" s="4" customFormat="1" ht="18" thickBot="1">
      <c r="A43" s="32" t="s">
        <v>60</v>
      </c>
      <c r="B43" s="27">
        <f>'[1]Macro Input'!E64</f>
        <v>5252</v>
      </c>
      <c r="C43" s="23">
        <f>ROUND((+B43/B$102),10)</f>
        <v>1.9981737900000001E-2</v>
      </c>
      <c r="D43" s="24">
        <f>IF(B43&lt;&gt;0,ROUND(C43*$D$7,6),0)</f>
        <v>52351.850542</v>
      </c>
      <c r="F43" s="5"/>
      <c r="G43" s="5"/>
      <c r="H43" s="5"/>
      <c r="I43" s="5"/>
      <c r="J43" s="4" t="s">
        <v>11</v>
      </c>
    </row>
    <row r="44" spans="1:10" s="4" customFormat="1">
      <c r="A44" s="16" t="s">
        <v>59</v>
      </c>
      <c r="B44" s="29">
        <f>SUBTOTAL(9,B41:B43)</f>
        <v>9131</v>
      </c>
      <c r="C44" s="30">
        <f>SUBTOTAL(9,C41:C43)</f>
        <v>3.47397656E-2</v>
      </c>
      <c r="D44" s="31">
        <f>SUBTOTAL(9,D41:D43)</f>
        <v>91017.659507999997</v>
      </c>
      <c r="F44" s="5"/>
    </row>
    <row r="45" spans="1:10" s="4" customFormat="1">
      <c r="A45" s="18" t="s">
        <v>58</v>
      </c>
      <c r="B45" s="16"/>
      <c r="C45" s="19"/>
      <c r="D45" s="17"/>
      <c r="F45" s="5"/>
      <c r="G45" s="5"/>
      <c r="H45" s="5"/>
      <c r="I45" s="5"/>
    </row>
    <row r="46" spans="1:10" s="4" customFormat="1">
      <c r="A46" s="32" t="s">
        <v>57</v>
      </c>
      <c r="B46" s="22">
        <f>'[1]Macro Input'!E69</f>
        <v>35</v>
      </c>
      <c r="C46" s="23">
        <f>ROUND((+B46/B$102),10)</f>
        <v>1.3316089999999999E-4</v>
      </c>
      <c r="D46" s="24">
        <f>IF(B46&lt;&gt;0,ROUND(C46*$D$7,6),0)</f>
        <v>348.87954000000002</v>
      </c>
      <c r="F46" s="5"/>
      <c r="G46" s="5"/>
      <c r="H46" s="5"/>
      <c r="I46" s="5"/>
    </row>
    <row r="47" spans="1:10" s="4" customFormat="1" ht="18" thickBot="1">
      <c r="A47" s="16" t="s">
        <v>56</v>
      </c>
      <c r="B47" s="22">
        <f>'[1]Macro Input'!E70</f>
        <v>12</v>
      </c>
      <c r="C47" s="23">
        <f>ROUND((+B47/B$102),10)</f>
        <v>4.5655200000000003E-5</v>
      </c>
      <c r="D47" s="24">
        <f>IF(B47&lt;&gt;0,ROUND(C47*$D$7,6),0)</f>
        <v>119.615932</v>
      </c>
      <c r="F47" s="5"/>
      <c r="G47" s="5"/>
      <c r="H47" s="5"/>
      <c r="I47" s="6"/>
    </row>
    <row r="48" spans="1:10" s="4" customFormat="1">
      <c r="A48" s="32" t="s">
        <v>55</v>
      </c>
      <c r="B48" s="29">
        <f>SUBTOTAL(9,B46:B47)</f>
        <v>47</v>
      </c>
      <c r="C48" s="30">
        <f>SUBTOTAL(9,C46:C47)</f>
        <v>1.788161E-4</v>
      </c>
      <c r="D48" s="31">
        <f>SUBTOTAL(9,D46:D47)</f>
        <v>468.49547200000001</v>
      </c>
      <c r="F48" s="5"/>
      <c r="G48" s="5"/>
      <c r="H48" s="5"/>
      <c r="I48" s="5"/>
      <c r="J48" s="4" t="s">
        <v>11</v>
      </c>
    </row>
    <row r="49" spans="1:10" s="4" customFormat="1">
      <c r="A49" s="18" t="s">
        <v>54</v>
      </c>
      <c r="B49" s="22"/>
      <c r="C49" s="23"/>
      <c r="D49" s="24"/>
      <c r="F49" s="5"/>
      <c r="G49" s="5"/>
      <c r="H49" s="5"/>
      <c r="I49" s="5"/>
    </row>
    <row r="50" spans="1:10" s="4" customFormat="1">
      <c r="A50" s="32" t="s">
        <v>53</v>
      </c>
      <c r="B50" s="22">
        <f>'[1]Macro Input'!E75</f>
        <v>550</v>
      </c>
      <c r="C50" s="23">
        <f t="shared" ref="C50:C57" si="4">ROUND((+B50/B$102),10)</f>
        <v>2.0925278000000001E-3</v>
      </c>
      <c r="D50" s="24">
        <f t="shared" ref="D50:D57" si="5">IF(B50&lt;&gt;0,ROUND(C50*$D$7,6),0)</f>
        <v>5482.3911310000003</v>
      </c>
      <c r="F50" s="5"/>
      <c r="G50" s="5"/>
      <c r="H50" s="5"/>
      <c r="I50" s="5"/>
    </row>
    <row r="51" spans="1:10" s="4" customFormat="1">
      <c r="A51" s="32" t="s">
        <v>52</v>
      </c>
      <c r="B51" s="22">
        <f>'[1]Macro Input'!E76</f>
        <v>16752</v>
      </c>
      <c r="C51" s="23">
        <f t="shared" si="4"/>
        <v>6.3734591399999999E-2</v>
      </c>
      <c r="D51" s="24">
        <f t="shared" si="5"/>
        <v>166983.66378500001</v>
      </c>
      <c r="F51" s="5"/>
      <c r="G51" s="5"/>
      <c r="H51" s="5"/>
      <c r="I51" s="5"/>
    </row>
    <row r="52" spans="1:10" s="4" customFormat="1">
      <c r="A52" s="32" t="s">
        <v>51</v>
      </c>
      <c r="B52" s="22">
        <f>'[1]Macro Input'!E77</f>
        <v>1014</v>
      </c>
      <c r="C52" s="23">
        <f t="shared" si="4"/>
        <v>3.8578603E-3</v>
      </c>
      <c r="D52" s="24">
        <f t="shared" si="5"/>
        <v>10107.535533</v>
      </c>
      <c r="F52" s="5"/>
      <c r="G52" s="5"/>
      <c r="H52" s="5"/>
      <c r="I52" s="5"/>
    </row>
    <row r="53" spans="1:10" s="4" customFormat="1">
      <c r="A53" s="32" t="s">
        <v>50</v>
      </c>
      <c r="B53" s="22">
        <f>'[1]Macro Input'!E78</f>
        <v>483</v>
      </c>
      <c r="C53" s="23">
        <f t="shared" si="4"/>
        <v>1.8376198E-3</v>
      </c>
      <c r="D53" s="24">
        <f t="shared" si="5"/>
        <v>4814.5360330000003</v>
      </c>
      <c r="F53" s="5"/>
      <c r="G53" s="5"/>
      <c r="H53" s="5"/>
      <c r="I53" s="5"/>
    </row>
    <row r="54" spans="1:10" s="4" customFormat="1">
      <c r="A54" s="32" t="s">
        <v>49</v>
      </c>
      <c r="B54" s="22">
        <f>'[1]Macro Input'!E79</f>
        <v>280</v>
      </c>
      <c r="C54" s="23">
        <f t="shared" si="4"/>
        <v>1.0652869E-3</v>
      </c>
      <c r="D54" s="24">
        <f t="shared" si="5"/>
        <v>2791.0355370000002</v>
      </c>
      <c r="F54" s="5"/>
      <c r="G54" s="5"/>
      <c r="H54" s="5"/>
      <c r="I54" s="5"/>
    </row>
    <row r="55" spans="1:10" s="4" customFormat="1">
      <c r="A55" s="32" t="s">
        <v>48</v>
      </c>
      <c r="B55" s="22">
        <f>'[1]Macro Input'!E80</f>
        <v>456</v>
      </c>
      <c r="C55" s="23">
        <f t="shared" si="4"/>
        <v>1.7348958E-3</v>
      </c>
      <c r="D55" s="24">
        <f t="shared" si="5"/>
        <v>4545.4007089999996</v>
      </c>
      <c r="F55" s="5"/>
      <c r="G55" s="5"/>
      <c r="H55" s="5"/>
      <c r="I55" s="5"/>
      <c r="J55" s="4" t="s">
        <v>11</v>
      </c>
    </row>
    <row r="56" spans="1:10" s="4" customFormat="1">
      <c r="A56" s="32" t="s">
        <v>47</v>
      </c>
      <c r="B56" s="22">
        <f>'[1]Macro Input'!E81</f>
        <v>104</v>
      </c>
      <c r="C56" s="23">
        <f t="shared" si="4"/>
        <v>3.95678E-4</v>
      </c>
      <c r="D56" s="24">
        <f t="shared" si="5"/>
        <v>1036.6703649999999</v>
      </c>
      <c r="F56" s="5"/>
      <c r="G56" s="5"/>
      <c r="H56" s="5"/>
      <c r="I56" s="6"/>
    </row>
    <row r="57" spans="1:10" s="4" customFormat="1" ht="18" thickBot="1">
      <c r="A57" s="32" t="s">
        <v>46</v>
      </c>
      <c r="B57" s="22">
        <f>'[1]Macro Input'!E82</f>
        <v>1476</v>
      </c>
      <c r="C57" s="23">
        <f t="shared" si="4"/>
        <v>5.6155835999999997E-3</v>
      </c>
      <c r="D57" s="24">
        <f t="shared" si="5"/>
        <v>14712.743947000001</v>
      </c>
      <c r="F57" s="5"/>
      <c r="G57" s="5"/>
      <c r="H57" s="5"/>
      <c r="I57" s="5"/>
    </row>
    <row r="58" spans="1:10" s="4" customFormat="1">
      <c r="A58" s="32" t="s">
        <v>45</v>
      </c>
      <c r="B58" s="29">
        <f>SUBTOTAL(9,B50:B57)</f>
        <v>21115</v>
      </c>
      <c r="C58" s="30">
        <f>SUBTOTAL(9,C50:C57)</f>
        <v>8.0334043599999988E-2</v>
      </c>
      <c r="D58" s="31">
        <f>SUBTOTAL(9,D50:D57)</f>
        <v>210473.97704000003</v>
      </c>
      <c r="F58" s="5"/>
      <c r="G58" s="5"/>
      <c r="H58" s="5"/>
      <c r="I58" s="5"/>
    </row>
    <row r="59" spans="1:10" s="4" customFormat="1">
      <c r="A59" s="18" t="s">
        <v>44</v>
      </c>
      <c r="B59" s="22"/>
      <c r="C59" s="23"/>
      <c r="D59" s="24"/>
      <c r="F59" s="5"/>
      <c r="G59" s="5"/>
      <c r="H59" s="5"/>
      <c r="I59" s="5"/>
    </row>
    <row r="60" spans="1:10" s="4" customFormat="1">
      <c r="A60" s="32" t="s">
        <v>43</v>
      </c>
      <c r="B60" s="22">
        <f>'[1]Macro Input'!E87</f>
        <v>40634</v>
      </c>
      <c r="C60" s="23">
        <f>ROUND((+B60/B$102),10)</f>
        <v>0.1545959519</v>
      </c>
      <c r="D60" s="24">
        <f>IF(B60&lt;&gt;0,ROUND(C60*$D$7,6),0)</f>
        <v>405039.05159599998</v>
      </c>
      <c r="F60" s="5"/>
      <c r="G60" s="5"/>
      <c r="H60" s="5"/>
      <c r="I60" s="5"/>
    </row>
    <row r="61" spans="1:10" s="4" customFormat="1">
      <c r="A61" s="18" t="s">
        <v>42</v>
      </c>
      <c r="B61" s="22"/>
      <c r="C61" s="23"/>
      <c r="D61" s="24"/>
      <c r="F61" s="5"/>
      <c r="G61" s="5"/>
      <c r="H61" s="5"/>
      <c r="I61" s="5"/>
    </row>
    <row r="62" spans="1:10" s="4" customFormat="1">
      <c r="A62" s="32" t="s">
        <v>41</v>
      </c>
      <c r="B62" s="22">
        <f>'[1]Macro Input'!E91</f>
        <v>1497</v>
      </c>
      <c r="C62" s="23">
        <f>ROUND((+B62/B$102),10)</f>
        <v>5.6954800999999998E-3</v>
      </c>
      <c r="D62" s="24">
        <f>IF(B62&lt;&gt;0,ROUND(C62*$D$7,6),0)</f>
        <v>14922.071566000001</v>
      </c>
      <c r="F62" s="5"/>
      <c r="G62" s="5"/>
      <c r="H62" s="5"/>
      <c r="I62" s="5"/>
    </row>
    <row r="63" spans="1:10" s="4" customFormat="1">
      <c r="A63" s="32" t="s">
        <v>40</v>
      </c>
      <c r="B63" s="22">
        <f>'[1]Macro Input'!E92</f>
        <v>2073</v>
      </c>
      <c r="C63" s="23">
        <f>ROUND((+B63/B$102),10)</f>
        <v>7.8869274000000003E-3</v>
      </c>
      <c r="D63" s="24">
        <f>IF(B63&lt;&gt;0,ROUND(C63*$D$7,6),0)</f>
        <v>20663.630288</v>
      </c>
      <c r="F63" s="5"/>
      <c r="G63" s="5"/>
      <c r="H63" s="5"/>
      <c r="I63" s="5"/>
    </row>
    <row r="64" spans="1:10" s="4" customFormat="1">
      <c r="A64" s="32" t="s">
        <v>39</v>
      </c>
      <c r="B64" s="22">
        <f>'[1]Macro Input'!E93</f>
        <v>150</v>
      </c>
      <c r="C64" s="23">
        <f>ROUND((+B64/B$102),10)</f>
        <v>5.7068940000000001E-4</v>
      </c>
      <c r="D64" s="24">
        <f>IF(B64&lt;&gt;0,ROUND(C64*$D$7,6),0)</f>
        <v>1495.1975809999999</v>
      </c>
      <c r="F64" s="5"/>
      <c r="G64" s="5"/>
      <c r="H64" s="5"/>
      <c r="I64" s="5"/>
    </row>
    <row r="65" spans="1:9" s="4" customFormat="1" ht="18" thickBot="1">
      <c r="A65" s="32" t="s">
        <v>38</v>
      </c>
      <c r="B65" s="22">
        <f>'[1]Macro Input'!E94</f>
        <v>19</v>
      </c>
      <c r="C65" s="23">
        <f>ROUND((+B65/B$102),10)</f>
        <v>7.2287300000000002E-5</v>
      </c>
      <c r="D65" s="24">
        <f>IF(B65&lt;&gt;0,ROUND(C65*$D$7,6),0)</f>
        <v>189.39163099999999</v>
      </c>
      <c r="F65" s="5"/>
      <c r="G65" s="5"/>
      <c r="H65" s="5"/>
      <c r="I65" s="5"/>
    </row>
    <row r="66" spans="1:9" s="4" customFormat="1">
      <c r="A66" s="32" t="s">
        <v>37</v>
      </c>
      <c r="B66" s="29">
        <f>SUBTOTAL(9,B62:B65)</f>
        <v>3739</v>
      </c>
      <c r="C66" s="30">
        <f>SUBTOTAL(9,C62:C65)</f>
        <v>1.42253842E-2</v>
      </c>
      <c r="D66" s="31">
        <f>SUBTOTAL(9,D62:D65)</f>
        <v>37270.291065999998</v>
      </c>
      <c r="F66" s="5"/>
      <c r="G66" s="5"/>
      <c r="H66" s="5"/>
      <c r="I66" s="6"/>
    </row>
    <row r="67" spans="1:9" s="4" customFormat="1">
      <c r="A67" s="18" t="s">
        <v>36</v>
      </c>
      <c r="B67" s="22"/>
      <c r="C67" s="23"/>
      <c r="D67" s="24"/>
      <c r="F67" s="5"/>
      <c r="G67" s="5"/>
      <c r="H67" s="5"/>
      <c r="I67" s="5"/>
    </row>
    <row r="68" spans="1:9" s="4" customFormat="1">
      <c r="A68" s="32" t="s">
        <v>35</v>
      </c>
      <c r="B68" s="22">
        <f>'[1]Macro Input'!E99</f>
        <v>1407</v>
      </c>
      <c r="C68" s="23">
        <f>ROUND((+B68/B$102),10)</f>
        <v>5.3530664999999998E-3</v>
      </c>
      <c r="D68" s="24">
        <f>IF(B68&lt;&gt;0,ROUND(C68*$D$7,6),0)</f>
        <v>14024.953122000001</v>
      </c>
      <c r="F68" s="5"/>
      <c r="G68" s="5"/>
      <c r="H68" s="5"/>
      <c r="I68" s="5"/>
    </row>
    <row r="69" spans="1:9" s="4" customFormat="1" ht="18" thickBot="1">
      <c r="A69" s="32" t="s">
        <v>34</v>
      </c>
      <c r="B69" s="22">
        <f>'[1]Macro Input'!E100</f>
        <v>73991</v>
      </c>
      <c r="C69" s="23">
        <f>ROUND((+B69/B$102),10)</f>
        <v>0.28150585909999998</v>
      </c>
      <c r="D69" s="24">
        <f>IF(B69&lt;&gt;0,ROUND(C69*$D$7,6),0)</f>
        <v>737541.08556799998</v>
      </c>
      <c r="F69" s="5"/>
      <c r="G69" s="5"/>
      <c r="H69" s="5"/>
      <c r="I69" s="5"/>
    </row>
    <row r="70" spans="1:9" s="4" customFormat="1">
      <c r="A70" s="32" t="s">
        <v>33</v>
      </c>
      <c r="B70" s="29">
        <f>SUBTOTAL(9,B68:B69)</f>
        <v>75398</v>
      </c>
      <c r="C70" s="30">
        <f>SUBTOTAL(9,C68:C69)</f>
        <v>0.28685892559999998</v>
      </c>
      <c r="D70" s="31">
        <f>SUBTOTAL(9,D68:D69)</f>
        <v>751566.03868999996</v>
      </c>
      <c r="F70" s="5"/>
      <c r="G70" s="5"/>
      <c r="H70" s="5"/>
      <c r="I70" s="5"/>
    </row>
    <row r="71" spans="1:9" s="4" customFormat="1">
      <c r="A71" s="18" t="s">
        <v>32</v>
      </c>
      <c r="B71" s="22"/>
      <c r="C71" s="23"/>
      <c r="D71" s="24"/>
      <c r="F71" s="5"/>
      <c r="G71" s="5"/>
      <c r="H71" s="5"/>
      <c r="I71" s="5"/>
    </row>
    <row r="72" spans="1:9" s="4" customFormat="1">
      <c r="A72" s="32" t="s">
        <v>31</v>
      </c>
      <c r="B72" s="22">
        <f>'[1]Macro Input'!E105</f>
        <v>2243</v>
      </c>
      <c r="C72" s="23">
        <f>ROUND((+B72/B$102),10)</f>
        <v>8.5337086999999999E-3</v>
      </c>
      <c r="D72" s="24">
        <f>IF(B72&lt;&gt;0,ROUND(C72*$D$7,6),0)</f>
        <v>22358.187494000002</v>
      </c>
      <c r="F72" s="5"/>
      <c r="G72" s="5"/>
      <c r="H72" s="5"/>
      <c r="I72" s="6"/>
    </row>
    <row r="73" spans="1:9" s="4" customFormat="1">
      <c r="A73" s="32" t="s">
        <v>30</v>
      </c>
      <c r="B73" s="22">
        <f>'[1]Macro Input'!E106</f>
        <v>4675</v>
      </c>
      <c r="C73" s="23">
        <f>ROUND((+B73/B$102),10)</f>
        <v>1.7786486099999999E-2</v>
      </c>
      <c r="D73" s="24">
        <f>IF(B73&lt;&gt;0,ROUND(C73*$D$7,6),0)</f>
        <v>46600.324088000001</v>
      </c>
      <c r="F73" s="5"/>
      <c r="G73" s="5"/>
      <c r="H73" s="5"/>
      <c r="I73" s="5"/>
    </row>
    <row r="74" spans="1:9" s="4" customFormat="1">
      <c r="A74" s="32" t="s">
        <v>29</v>
      </c>
      <c r="B74" s="22">
        <f>'[1]Macro Input'!E107</f>
        <v>918</v>
      </c>
      <c r="C74" s="23">
        <f>ROUND((+B74/B$102),10)</f>
        <v>3.4926190999999998E-3</v>
      </c>
      <c r="D74" s="24">
        <f>IF(B74&lt;&gt;0,ROUND(C74*$D$7,6),0)</f>
        <v>9150.6091230000002</v>
      </c>
      <c r="F74" s="5"/>
      <c r="G74" s="5"/>
      <c r="H74" s="5"/>
      <c r="I74" s="5"/>
    </row>
    <row r="75" spans="1:9" s="4" customFormat="1">
      <c r="A75" s="32" t="s">
        <v>28</v>
      </c>
      <c r="B75" s="22">
        <f>'[1]Macro Input'!E108</f>
        <v>2</v>
      </c>
      <c r="C75" s="23">
        <f>ROUND((+B75/B$102),10)</f>
        <v>7.6091999999999999E-6</v>
      </c>
      <c r="D75" s="24">
        <f>IF(B75&lt;&gt;0,ROUND(C75*$D$7,6),0)</f>
        <v>19.935988999999999</v>
      </c>
      <c r="F75" s="5"/>
      <c r="G75" s="5"/>
      <c r="H75" s="5"/>
      <c r="I75" s="5"/>
    </row>
    <row r="76" spans="1:9" s="4" customFormat="1" ht="18" thickBot="1">
      <c r="A76" s="32" t="s">
        <v>27</v>
      </c>
      <c r="B76" s="22">
        <f>'[1]Macro Input'!E109</f>
        <v>3442</v>
      </c>
      <c r="C76" s="23">
        <f>ROUND((+B76/B$102),10)</f>
        <v>1.3095419299999999E-2</v>
      </c>
      <c r="D76" s="24">
        <f>IF(B76&lt;&gt;0,ROUND(C76*$D$7,6),0)</f>
        <v>34309.800149000002</v>
      </c>
      <c r="F76" s="5"/>
      <c r="G76" s="5"/>
      <c r="H76" s="5"/>
      <c r="I76" s="5"/>
    </row>
    <row r="77" spans="1:9" s="4" customFormat="1">
      <c r="A77" s="32" t="s">
        <v>26</v>
      </c>
      <c r="B77" s="29">
        <f>SUBTOTAL(9,B72:B76)</f>
        <v>11280</v>
      </c>
      <c r="C77" s="30">
        <f>SUBTOTAL(9,C72:C76)</f>
        <v>4.2915842400000001E-2</v>
      </c>
      <c r="D77" s="31">
        <f>SUBTOTAL(9,D72:D76)</f>
        <v>112438.85684300002</v>
      </c>
      <c r="F77" s="5"/>
      <c r="G77" s="5"/>
      <c r="H77" s="5"/>
      <c r="I77" s="5"/>
    </row>
    <row r="78" spans="1:9" s="4" customFormat="1">
      <c r="A78" s="18" t="s">
        <v>25</v>
      </c>
      <c r="B78" s="22"/>
      <c r="C78" s="23"/>
      <c r="D78" s="24"/>
      <c r="F78" s="5"/>
      <c r="G78" s="5"/>
      <c r="H78" s="5"/>
      <c r="I78" s="5"/>
    </row>
    <row r="79" spans="1:9" s="4" customFormat="1">
      <c r="A79" s="32" t="s">
        <v>24</v>
      </c>
      <c r="B79" s="25">
        <f>'[1]Macro Input'!E114</f>
        <v>0</v>
      </c>
      <c r="C79" s="26">
        <f>ROUND((+B79/B$102),10)</f>
        <v>0</v>
      </c>
      <c r="D79" s="24">
        <f>IF(B79&lt;&gt;0,ROUND(C79*$D$7,6),0)</f>
        <v>0</v>
      </c>
      <c r="F79" s="5"/>
      <c r="G79" s="5"/>
      <c r="H79" s="5"/>
      <c r="I79" s="5"/>
    </row>
    <row r="80" spans="1:9" s="4" customFormat="1">
      <c r="A80" s="32" t="s">
        <v>23</v>
      </c>
      <c r="B80" s="22">
        <f>'[1]Macro Input'!E115</f>
        <v>293</v>
      </c>
      <c r="C80" s="23">
        <f>ROUND((+B80/B$102),10)</f>
        <v>1.1147466E-3</v>
      </c>
      <c r="D80" s="24">
        <f>IF(B80&lt;&gt;0,ROUND(C80*$D$7,6),0)</f>
        <v>2920.6192019999999</v>
      </c>
      <c r="F80" s="5"/>
      <c r="G80" s="5"/>
      <c r="H80" s="5"/>
      <c r="I80" s="5"/>
    </row>
    <row r="81" spans="1:10" s="4" customFormat="1" ht="18" thickBot="1">
      <c r="A81" s="32" t="s">
        <v>22</v>
      </c>
      <c r="B81" s="22">
        <f>'[1]Macro Input'!E116</f>
        <v>228</v>
      </c>
      <c r="C81" s="23">
        <f>ROUND((+B81/B$102),10)</f>
        <v>8.6744790000000001E-4</v>
      </c>
      <c r="D81" s="24">
        <f>IF(B81&lt;&gt;0,ROUND(C81*$D$7,6),0)</f>
        <v>2272.7003549999999</v>
      </c>
      <c r="F81" s="5"/>
      <c r="G81" s="5"/>
      <c r="H81" s="5"/>
      <c r="I81" s="5"/>
    </row>
    <row r="82" spans="1:10" s="4" customFormat="1">
      <c r="A82" s="32" t="s">
        <v>21</v>
      </c>
      <c r="B82" s="29">
        <f>SUBTOTAL(9,B79:B81)</f>
        <v>521</v>
      </c>
      <c r="C82" s="30">
        <f>SUBTOTAL(9,C79:C81)</f>
        <v>1.9821945000000002E-3</v>
      </c>
      <c r="D82" s="31">
        <f>SUBTOTAL(9,D79:D81)</f>
        <v>5193.3195569999998</v>
      </c>
      <c r="F82" s="5"/>
      <c r="G82" s="5"/>
      <c r="H82" s="5"/>
      <c r="I82" s="5"/>
    </row>
    <row r="83" spans="1:10" s="4" customFormat="1">
      <c r="A83" s="18" t="s">
        <v>20</v>
      </c>
      <c r="B83" s="22"/>
      <c r="C83" s="19"/>
      <c r="D83" s="17"/>
      <c r="F83" s="5"/>
      <c r="G83" s="5"/>
      <c r="H83" s="5"/>
      <c r="I83" s="5"/>
    </row>
    <row r="84" spans="1:10" s="4" customFormat="1">
      <c r="A84" s="32" t="s">
        <v>19</v>
      </c>
      <c r="B84" s="22">
        <f>'[1]Macro Input'!E121</f>
        <v>448</v>
      </c>
      <c r="C84" s="23">
        <f>ROUND((+B84/B$102),10)</f>
        <v>1.704459E-3</v>
      </c>
      <c r="D84" s="24">
        <f>IF(B84&lt;&gt;0,ROUND(C84*$D$7,6),0)</f>
        <v>4465.656755</v>
      </c>
      <c r="F84" s="5"/>
      <c r="G84" s="5"/>
      <c r="H84" s="5"/>
      <c r="I84" s="5"/>
    </row>
    <row r="85" spans="1:10" s="4" customFormat="1">
      <c r="A85" s="32" t="s">
        <v>18</v>
      </c>
      <c r="B85" s="22">
        <f>'[1]Macro Input'!E122</f>
        <v>342</v>
      </c>
      <c r="C85" s="23">
        <f>ROUND((+B85/B$102),10)</f>
        <v>1.3011717999999999E-3</v>
      </c>
      <c r="D85" s="24">
        <f>IF(B85&lt;&gt;0,ROUND(C85*$D$7,6),0)</f>
        <v>3409.050401</v>
      </c>
      <c r="F85" s="5"/>
      <c r="G85" s="5"/>
      <c r="H85" s="5"/>
      <c r="I85" s="5"/>
    </row>
    <row r="86" spans="1:10" s="4" customFormat="1" ht="18" thickBot="1">
      <c r="A86" s="32" t="s">
        <v>17</v>
      </c>
      <c r="B86" s="22">
        <f>'[1]Macro Input'!E123</f>
        <v>63</v>
      </c>
      <c r="C86" s="23">
        <f>ROUND((+B86/B$102),10)</f>
        <v>2.396895E-4</v>
      </c>
      <c r="D86" s="24">
        <f>IF(B86&lt;&gt;0,ROUND(C86*$D$7,6),0)</f>
        <v>627.98285799999996</v>
      </c>
      <c r="F86" s="5"/>
      <c r="G86" s="5"/>
      <c r="H86" s="5"/>
      <c r="I86" s="5"/>
      <c r="J86" s="4" t="s">
        <v>11</v>
      </c>
    </row>
    <row r="87" spans="1:10" s="4" customFormat="1">
      <c r="A87" s="32" t="s">
        <v>16</v>
      </c>
      <c r="B87" s="29">
        <f>SUBTOTAL(9,B84:B86)</f>
        <v>853</v>
      </c>
      <c r="C87" s="30">
        <f>SUBTOTAL(9,C84:C86)</f>
        <v>3.2453203E-3</v>
      </c>
      <c r="D87" s="31">
        <f>SUBTOTAL(9,D84:D86)</f>
        <v>8502.6900139999998</v>
      </c>
      <c r="F87" s="5"/>
      <c r="G87" s="5"/>
      <c r="H87" s="5"/>
      <c r="I87" s="5"/>
    </row>
    <row r="88" spans="1:10" s="4" customFormat="1">
      <c r="A88" s="18" t="s">
        <v>15</v>
      </c>
      <c r="B88" s="22"/>
      <c r="C88" s="23"/>
      <c r="D88" s="24"/>
      <c r="F88" s="5"/>
      <c r="G88" s="5"/>
      <c r="H88" s="5"/>
      <c r="I88" s="6"/>
    </row>
    <row r="89" spans="1:10" s="4" customFormat="1">
      <c r="A89" s="32" t="s">
        <v>14</v>
      </c>
      <c r="B89" s="22">
        <f>'[1]Macro Input'!E128</f>
        <v>3983</v>
      </c>
      <c r="C89" s="23">
        <f>ROUND((+B89/B$102),10)</f>
        <v>1.5153705700000001E-2</v>
      </c>
      <c r="D89" s="24">
        <f>IF(B89&lt;&gt;0,ROUND(C89*$D$7,6),0)</f>
        <v>39702.479331000002</v>
      </c>
      <c r="F89" s="5"/>
      <c r="G89" s="5"/>
      <c r="H89" s="5"/>
      <c r="I89" s="5"/>
    </row>
    <row r="90" spans="1:10" s="4" customFormat="1">
      <c r="A90" s="32" t="s">
        <v>13</v>
      </c>
      <c r="B90" s="22">
        <f>'[1]Macro Input'!E129</f>
        <v>44</v>
      </c>
      <c r="C90" s="23">
        <f>ROUND((+B90/B$102),10)</f>
        <v>1.6740219999999999E-4</v>
      </c>
      <c r="D90" s="24">
        <f>IF(B90&lt;&gt;0,ROUND(C90*$D$7,6),0)</f>
        <v>438.591228</v>
      </c>
      <c r="F90" s="5"/>
      <c r="G90" s="5"/>
      <c r="H90" s="5"/>
      <c r="I90" s="5"/>
      <c r="J90" s="4" t="s">
        <v>11</v>
      </c>
    </row>
    <row r="91" spans="1:10" s="4" customFormat="1" ht="18" thickBot="1">
      <c r="A91" s="32" t="s">
        <v>12</v>
      </c>
      <c r="B91" s="22">
        <f>'[1]Macro Input'!E130</f>
        <v>219</v>
      </c>
      <c r="C91" s="23">
        <f>ROUND((+B91/B$102),10)</f>
        <v>8.3320650000000003E-4</v>
      </c>
      <c r="D91" s="24">
        <f>IF(B91&lt;&gt;0,ROUND(C91*$D$7,6),0)</f>
        <v>2182.9884059999999</v>
      </c>
      <c r="F91" s="5"/>
      <c r="G91" s="5"/>
      <c r="H91" s="5"/>
      <c r="I91" s="5"/>
    </row>
    <row r="92" spans="1:10" s="4" customFormat="1">
      <c r="A92" s="32" t="s">
        <v>10</v>
      </c>
      <c r="B92" s="29">
        <f>SUBTOTAL(9,B89:B91)</f>
        <v>4246</v>
      </c>
      <c r="C92" s="30">
        <f>SUBTOTAL(9,C89:C91)</f>
        <v>1.6154314400000001E-2</v>
      </c>
      <c r="D92" s="31">
        <f>SUBTOTAL(9,D89:D91)</f>
        <v>42324.058964999997</v>
      </c>
      <c r="F92" s="5"/>
      <c r="G92" s="5"/>
      <c r="H92" s="5"/>
      <c r="I92" s="6"/>
    </row>
    <row r="93" spans="1:10" s="4" customFormat="1">
      <c r="A93" s="18" t="s">
        <v>9</v>
      </c>
      <c r="B93" s="22"/>
      <c r="C93" s="23"/>
      <c r="D93" s="24"/>
      <c r="F93" s="5"/>
      <c r="G93" s="5"/>
      <c r="H93" s="5"/>
      <c r="I93" s="6"/>
    </row>
    <row r="94" spans="1:10" s="4" customFormat="1">
      <c r="A94" s="32" t="s">
        <v>8</v>
      </c>
      <c r="B94" s="22">
        <f>'[1]Macro Input'!E135</f>
        <v>128</v>
      </c>
      <c r="C94" s="23">
        <f>ROUND((+B94/B$102),10)</f>
        <v>4.8698829999999999E-4</v>
      </c>
      <c r="D94" s="24">
        <f>IF(B94&lt;&gt;0,ROUND(C94*$D$7,6),0)</f>
        <v>1275.901967</v>
      </c>
      <c r="F94" s="5"/>
      <c r="G94" s="5"/>
      <c r="H94" s="5"/>
      <c r="I94" s="5"/>
    </row>
    <row r="95" spans="1:10" s="4" customFormat="1" ht="18" thickBot="1">
      <c r="A95" s="32" t="s">
        <v>7</v>
      </c>
      <c r="B95" s="22">
        <f>'[1]Macro Input'!E136</f>
        <v>49</v>
      </c>
      <c r="C95" s="23">
        <f>ROUND((+B95/B$102),10)</f>
        <v>1.8642520000000001E-4</v>
      </c>
      <c r="D95" s="24">
        <f>IF(B95&lt;&gt;0,ROUND(C95*$D$7,6),0)</f>
        <v>488.43119899999999</v>
      </c>
      <c r="F95" s="5"/>
      <c r="G95" s="5"/>
      <c r="H95" s="5"/>
      <c r="I95" s="5"/>
    </row>
    <row r="96" spans="1:10" s="4" customFormat="1">
      <c r="A96" s="16" t="s">
        <v>6</v>
      </c>
      <c r="B96" s="29">
        <f>SUBTOTAL(9,B94:B95)</f>
        <v>177</v>
      </c>
      <c r="C96" s="30">
        <f>SUBTOTAL(9,C94:C95)</f>
        <v>6.7341350000000005E-4</v>
      </c>
      <c r="D96" s="31">
        <f>SUBTOTAL(9,D94:D95)</f>
        <v>1764.3331659999999</v>
      </c>
      <c r="F96" s="5"/>
      <c r="G96" s="5"/>
      <c r="H96" s="5"/>
      <c r="I96" s="5"/>
    </row>
    <row r="97" spans="1:9" s="4" customFormat="1">
      <c r="A97" s="18" t="s">
        <v>5</v>
      </c>
      <c r="B97" s="22"/>
      <c r="C97" s="23"/>
      <c r="D97" s="24"/>
      <c r="F97" s="5"/>
      <c r="G97" s="5"/>
      <c r="H97" s="5"/>
      <c r="I97" s="5"/>
    </row>
    <row r="98" spans="1:9" s="4" customFormat="1">
      <c r="A98" s="32" t="s">
        <v>4</v>
      </c>
      <c r="B98" s="22">
        <f>'[1]Macro Input'!E141</f>
        <v>19</v>
      </c>
      <c r="C98" s="23">
        <f>ROUND((+B98/B$102),10)</f>
        <v>7.2287300000000002E-5</v>
      </c>
      <c r="D98" s="24">
        <f>IF(B98&lt;&gt;0,ROUND(C98*$D$7,6),0)</f>
        <v>189.39163099999999</v>
      </c>
      <c r="F98" s="5"/>
      <c r="G98" s="5"/>
      <c r="H98" s="5"/>
      <c r="I98" s="5"/>
    </row>
    <row r="99" spans="1:9" s="4" customFormat="1">
      <c r="A99" s="32" t="s">
        <v>3</v>
      </c>
      <c r="B99" s="22">
        <f>'[1]Macro Input'!E142</f>
        <v>646</v>
      </c>
      <c r="C99" s="23">
        <f>ROUND((+B99/B$102),10)</f>
        <v>2.4577689999999998E-3</v>
      </c>
      <c r="D99" s="24">
        <f>IF(B99&lt;&gt;0,ROUND(C99*$D$7,6),0)</f>
        <v>6439.3175410000003</v>
      </c>
      <c r="F99" s="5"/>
      <c r="G99" s="5"/>
      <c r="H99" s="5"/>
      <c r="I99" s="5"/>
    </row>
    <row r="100" spans="1:9" s="4" customFormat="1" ht="18" thickBot="1">
      <c r="A100" s="32" t="s">
        <v>2</v>
      </c>
      <c r="B100" s="25">
        <f>'[1]Macro Input'!E143</f>
        <v>0</v>
      </c>
      <c r="C100" s="26">
        <f>ROUND((+B100/B$102),10)</f>
        <v>0</v>
      </c>
      <c r="D100" s="24">
        <f>IF(B100&lt;&gt;0,ROUND(C100*$D$7,6),0)</f>
        <v>0</v>
      </c>
      <c r="F100" s="5"/>
      <c r="G100" s="5"/>
      <c r="H100" s="5"/>
      <c r="I100" s="5"/>
    </row>
    <row r="101" spans="1:9" s="4" customFormat="1">
      <c r="A101" s="32" t="s">
        <v>1</v>
      </c>
      <c r="B101" s="29">
        <f>SUBTOTAL(9,B98:B100)</f>
        <v>665</v>
      </c>
      <c r="C101" s="30">
        <f>SUBTOTAL(9,C98:C100)</f>
        <v>2.5300562999999998E-3</v>
      </c>
      <c r="D101" s="31">
        <f>SUBTOTAL(9,D98:D100)</f>
        <v>6628.7091720000008</v>
      </c>
      <c r="F101" s="5"/>
      <c r="G101" s="5"/>
      <c r="H101" s="5"/>
      <c r="I101" s="5"/>
    </row>
    <row r="102" spans="1:9" ht="19" thickBot="1">
      <c r="A102" s="36" t="s">
        <v>0</v>
      </c>
      <c r="B102" s="37">
        <f>SUBTOTAL(9,B9:B101)</f>
        <v>262840</v>
      </c>
      <c r="C102" s="38">
        <f>SUBTOTAL(9,C9:C101)</f>
        <v>1.0000000001</v>
      </c>
      <c r="D102" s="39">
        <f>SUBTOTAL(9,D9:D101)</f>
        <v>2619984.8486259999</v>
      </c>
    </row>
    <row r="103" spans="1:9" ht="18" thickTop="1"/>
  </sheetData>
  <printOptions horizontalCentered="1"/>
  <pageMargins left="0.25" right="0.25" top="0.75" bottom="0.75" header="0.3" footer="0.3"/>
  <pageSetup scale="79" fitToHeight="4" orientation="portrait" horizontalDpi="200" verticalDpi="200" r:id="rId1"/>
  <headerFooter>
    <oddFooter>&amp;RSchedule B-4B
Page &amp;P of &amp;N</oddFooter>
  </headerFooter>
  <rowBreaks count="1" manualBreakCount="1">
    <brk id="44" max="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Water Marketing TABLE</vt:lpstr>
      <vt:lpstr>'Water Marketing TABLE'!Print_Area</vt:lpstr>
      <vt:lpstr>'Water Marketing TABLE'!Print_Area_MI</vt:lpstr>
      <vt:lpstr>'Water Marketing TABLE'!Print_Titles</vt:lpstr>
      <vt:lpstr>'Water Marketing TABLE'!TEXT4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M&amp;I, 2021, Schedule B-4b</dc:title>
  <dc:creator>Hawkins, Travis Aaron</dc:creator>
  <cp:lastModifiedBy>Savignano, Diana L</cp:lastModifiedBy>
  <dcterms:created xsi:type="dcterms:W3CDTF">2022-12-30T18:17:10Z</dcterms:created>
  <dcterms:modified xsi:type="dcterms:W3CDTF">2022-12-30T21:07:43Z</dcterms:modified>
</cp:coreProperties>
</file>