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mi\2023\"/>
    </mc:Choice>
  </mc:AlternateContent>
  <xr:revisionPtr revIDLastSave="0" documentId="13_ncr:1_{3FA7935A-E28F-4973-BD5D-D71D52875B9D}" xr6:coauthVersionLast="47" xr6:coauthVersionMax="47" xr10:uidLastSave="{00000000-0000-0000-0000-000000000000}"/>
  <bookViews>
    <workbookView xWindow="-110" yWindow="-110" windowWidth="19420" windowHeight="10420" xr2:uid="{8968BAAC-E42B-4A20-BFF6-5D3D0C8E09F6}"/>
  </bookViews>
  <sheets>
    <sheet name="Storage TABLE" sheetId="3" r:id="rId1"/>
  </sheets>
  <externalReferences>
    <externalReference r:id="rId2"/>
    <externalReference r:id="rId3"/>
  </externalReferences>
  <definedNames>
    <definedName name="\A">[1]INFORMATION!#REF!</definedName>
    <definedName name="\B">[1]INFORMATION!#REF!</definedName>
    <definedName name="\C">[1]INFORMATION!#REF!</definedName>
    <definedName name="\D">[1]INFORMATION!#REF!</definedName>
    <definedName name="\E">[1]INFORMATION!#REF!</definedName>
    <definedName name="\F">[1]INFORMATION!#REF!</definedName>
    <definedName name="\G">[1]INFORMATION!#REF!</definedName>
    <definedName name="\H">[1]INFORMATION!#REF!</definedName>
    <definedName name="\I">[1]INFORMATION!#REF!</definedName>
    <definedName name="\M">[1]INFORMATION!#REF!</definedName>
    <definedName name="\O">[1]INFORMATION!#REF!</definedName>
    <definedName name="\T">[1]INFORMATION!#REF!</definedName>
    <definedName name="\U">[1]INFORMATION!#REF!</definedName>
    <definedName name="\W">[1]INFORMATION!#REF!</definedName>
    <definedName name="MACRO">[1]INFORMATION!$A$1</definedName>
    <definedName name="OUTPUT">[1]Storage!#REF!</definedName>
    <definedName name="_xlnm.Print_Area" localSheetId="0">'Storage TABLE'!$A$1:$D$106</definedName>
    <definedName name="Print_Area_MI" localSheetId="0">'Storage TABLE'!$A$3:$L$99</definedName>
    <definedName name="_xlnm.Print_Titles" localSheetId="0">'Storage TABLE'!$1:$8</definedName>
    <definedName name="TEXT1">#REF!</definedName>
    <definedName name="WOR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2" i="3" l="1"/>
  <c r="B101" i="3"/>
  <c r="B97" i="3"/>
  <c r="D97" i="3" s="1"/>
  <c r="B96" i="3"/>
  <c r="B95" i="3"/>
  <c r="B92" i="3"/>
  <c r="B91" i="3"/>
  <c r="B88" i="3"/>
  <c r="B87" i="3"/>
  <c r="B86" i="3"/>
  <c r="B83" i="3"/>
  <c r="B82" i="3"/>
  <c r="B81" i="3"/>
  <c r="B78" i="3"/>
  <c r="B77" i="3"/>
  <c r="B76" i="3"/>
  <c r="D76" i="3" s="1"/>
  <c r="B73" i="3"/>
  <c r="B72" i="3"/>
  <c r="B71" i="3"/>
  <c r="B70" i="3"/>
  <c r="B69" i="3"/>
  <c r="B66" i="3"/>
  <c r="B65" i="3"/>
  <c r="B64" i="3"/>
  <c r="B63" i="3"/>
  <c r="B61" i="3"/>
  <c r="B58" i="3"/>
  <c r="B57" i="3"/>
  <c r="B56" i="3"/>
  <c r="B55" i="3"/>
  <c r="B54" i="3"/>
  <c r="B53" i="3"/>
  <c r="B52" i="3"/>
  <c r="B51" i="3"/>
  <c r="B48" i="3"/>
  <c r="B47" i="3"/>
  <c r="B44" i="3"/>
  <c r="B43" i="3"/>
  <c r="B42" i="3"/>
  <c r="D42" i="3" s="1"/>
  <c r="B39" i="3"/>
  <c r="D39" i="3" s="1"/>
  <c r="B38" i="3"/>
  <c r="B37" i="3"/>
  <c r="D37" i="3" s="1"/>
  <c r="B36" i="3"/>
  <c r="D36" i="3" s="1"/>
  <c r="B35" i="3"/>
  <c r="B34" i="3"/>
  <c r="A34" i="3"/>
  <c r="B31" i="3"/>
  <c r="B30" i="3"/>
  <c r="B29" i="3"/>
  <c r="B28" i="3"/>
  <c r="D28" i="3" s="1"/>
  <c r="B27" i="3"/>
  <c r="B26" i="3"/>
  <c r="B23" i="3"/>
  <c r="D23" i="3" s="1"/>
  <c r="B22" i="3"/>
  <c r="B20" i="3"/>
  <c r="B18" i="3"/>
  <c r="B16" i="3"/>
  <c r="B13" i="3"/>
  <c r="D13" i="3" s="1"/>
  <c r="B12" i="3"/>
  <c r="B11" i="3"/>
  <c r="B10" i="3"/>
  <c r="D9" i="3"/>
  <c r="D8" i="3"/>
  <c r="D7" i="3"/>
  <c r="A2" i="3"/>
  <c r="B93" i="3" l="1"/>
  <c r="B45" i="3"/>
  <c r="B103" i="3"/>
  <c r="C101" i="3" s="1"/>
  <c r="D101" i="3" s="1"/>
  <c r="B49" i="3"/>
  <c r="B79" i="3"/>
  <c r="B84" i="3"/>
  <c r="B40" i="3"/>
  <c r="B89" i="3"/>
  <c r="B24" i="3"/>
  <c r="D22" i="3"/>
  <c r="D24" i="3" s="1"/>
  <c r="B67" i="3"/>
  <c r="C102" i="3"/>
  <c r="D102" i="3" s="1"/>
  <c r="B98" i="3"/>
  <c r="B14" i="3"/>
  <c r="B59" i="3"/>
  <c r="B74" i="3"/>
  <c r="B32" i="3"/>
  <c r="D11" i="3"/>
  <c r="C103" i="3" l="1"/>
  <c r="B99" i="3"/>
  <c r="C96" i="3" s="1"/>
  <c r="D96" i="3" s="1"/>
  <c r="D103" i="3"/>
  <c r="C11" i="3" l="1"/>
  <c r="C23" i="3"/>
  <c r="C97" i="3"/>
  <c r="C12" i="3"/>
  <c r="D12" i="3" s="1"/>
  <c r="C70" i="3"/>
  <c r="D70" i="3" s="1"/>
  <c r="C44" i="3"/>
  <c r="D44" i="3" s="1"/>
  <c r="C66" i="3"/>
  <c r="D66" i="3" s="1"/>
  <c r="C82" i="3"/>
  <c r="D82" i="3" s="1"/>
  <c r="C65" i="3"/>
  <c r="D65" i="3" s="1"/>
  <c r="C34" i="3"/>
  <c r="D34" i="3" s="1"/>
  <c r="C95" i="3"/>
  <c r="C20" i="3"/>
  <c r="D20" i="3" s="1"/>
  <c r="C57" i="3"/>
  <c r="D57" i="3" s="1"/>
  <c r="C10" i="3"/>
  <c r="C16" i="3"/>
  <c r="D16" i="3" s="1"/>
  <c r="C77" i="3"/>
  <c r="D77" i="3" s="1"/>
  <c r="C28" i="3"/>
  <c r="C54" i="3"/>
  <c r="D54" i="3" s="1"/>
  <c r="C29" i="3"/>
  <c r="D29" i="3" s="1"/>
  <c r="C42" i="3"/>
  <c r="C83" i="3"/>
  <c r="D83" i="3" s="1"/>
  <c r="C48" i="3"/>
  <c r="D48" i="3" s="1"/>
  <c r="C92" i="3"/>
  <c r="D92" i="3" s="1"/>
  <c r="C22" i="3"/>
  <c r="C52" i="3"/>
  <c r="D52" i="3" s="1"/>
  <c r="C35" i="3"/>
  <c r="D35" i="3" s="1"/>
  <c r="C43" i="3"/>
  <c r="D43" i="3" s="1"/>
  <c r="C86" i="3"/>
  <c r="D86" i="3" s="1"/>
  <c r="C88" i="3"/>
  <c r="D88" i="3" s="1"/>
  <c r="C53" i="3"/>
  <c r="D53" i="3" s="1"/>
  <c r="C18" i="3"/>
  <c r="D18" i="3" s="1"/>
  <c r="C73" i="3"/>
  <c r="D73" i="3" s="1"/>
  <c r="C30" i="3"/>
  <c r="D30" i="3" s="1"/>
  <c r="C64" i="3"/>
  <c r="D64" i="3" s="1"/>
  <c r="C58" i="3"/>
  <c r="D58" i="3" s="1"/>
  <c r="C27" i="3"/>
  <c r="D27" i="3" s="1"/>
  <c r="C61" i="3"/>
  <c r="D61" i="3" s="1"/>
  <c r="C26" i="3"/>
  <c r="D26" i="3" s="1"/>
  <c r="C31" i="3"/>
  <c r="D31" i="3" s="1"/>
  <c r="C13" i="3"/>
  <c r="C63" i="3"/>
  <c r="C37" i="3"/>
  <c r="B104" i="3"/>
  <c r="C76" i="3"/>
  <c r="C72" i="3"/>
  <c r="D72" i="3" s="1"/>
  <c r="C38" i="3"/>
  <c r="D38" i="3" s="1"/>
  <c r="C47" i="3"/>
  <c r="C49" i="3" s="1"/>
  <c r="C36" i="3"/>
  <c r="C81" i="3"/>
  <c r="C87" i="3"/>
  <c r="D87" i="3" s="1"/>
  <c r="C78" i="3"/>
  <c r="D78" i="3" s="1"/>
  <c r="C56" i="3"/>
  <c r="D56" i="3" s="1"/>
  <c r="C51" i="3"/>
  <c r="C91" i="3"/>
  <c r="C39" i="3"/>
  <c r="C69" i="3"/>
  <c r="D69" i="3" s="1"/>
  <c r="C71" i="3"/>
  <c r="D71" i="3" s="1"/>
  <c r="C55" i="3"/>
  <c r="D55" i="3" s="1"/>
  <c r="C24" i="3" l="1"/>
  <c r="D40" i="3"/>
  <c r="C14" i="3"/>
  <c r="C84" i="3"/>
  <c r="D32" i="3"/>
  <c r="C98" i="3"/>
  <c r="C74" i="3"/>
  <c r="D81" i="3"/>
  <c r="D84" i="3" s="1"/>
  <c r="D45" i="3"/>
  <c r="D10" i="3"/>
  <c r="D14" i="3" s="1"/>
  <c r="C59" i="3"/>
  <c r="C67" i="3"/>
  <c r="C32" i="3"/>
  <c r="C40" i="3"/>
  <c r="C93" i="3"/>
  <c r="C89" i="3"/>
  <c r="D89" i="3"/>
  <c r="D79" i="3"/>
  <c r="D91" i="3"/>
  <c r="D93" i="3" s="1"/>
  <c r="D51" i="3"/>
  <c r="D59" i="3" s="1"/>
  <c r="D95" i="3"/>
  <c r="D98" i="3" s="1"/>
  <c r="C45" i="3"/>
  <c r="D74" i="3"/>
  <c r="C79" i="3"/>
  <c r="D47" i="3"/>
  <c r="D49" i="3" s="1"/>
  <c r="D63" i="3"/>
  <c r="D67" i="3" s="1"/>
  <c r="C99" i="3" l="1"/>
  <c r="D99" i="3"/>
  <c r="D104" i="3" s="1"/>
  <c r="N11" i="3" l="1"/>
</calcChain>
</file>

<file path=xl/sharedStrings.xml><?xml version="1.0" encoding="utf-8"?>
<sst xmlns="http://schemas.openxmlformats.org/spreadsheetml/2006/main" count="114" uniqueCount="108">
  <si>
    <t>FOOTNOTES</t>
  </si>
  <si>
    <t>GRAND TOTAL</t>
  </si>
  <si>
    <t>Total SF Unit</t>
  </si>
  <si>
    <t>SC Valley WD - IB</t>
  </si>
  <si>
    <t>SB County WD - IB</t>
  </si>
  <si>
    <t>San Felipe Unit</t>
  </si>
  <si>
    <t>Total A/F/Expense without San Felipe Unit</t>
  </si>
  <si>
    <t>Total Toyon Pipeline</t>
  </si>
  <si>
    <t>US Forest Service - TP</t>
  </si>
  <si>
    <t xml:space="preserve">City of Shasta Lake  </t>
  </si>
  <si>
    <t>City of Redding - TP</t>
  </si>
  <si>
    <t>Toyon Pipeline</t>
  </si>
  <si>
    <t>Total TC Canal</t>
  </si>
  <si>
    <t>Kanawha WD</t>
  </si>
  <si>
    <t>Colusa County WD</t>
  </si>
  <si>
    <t>Total SC Conduit</t>
  </si>
  <si>
    <t/>
  </si>
  <si>
    <t xml:space="preserve">Shasta CSD  </t>
  </si>
  <si>
    <t>Shasta CWA   - SCC</t>
  </si>
  <si>
    <t>City of Redding - SCC</t>
  </si>
  <si>
    <t>Spring Creek Conduit</t>
  </si>
  <si>
    <t>Total Shasta Dam</t>
  </si>
  <si>
    <t xml:space="preserve">Shasta CWA  </t>
  </si>
  <si>
    <t>Mountain Gate CSD</t>
  </si>
  <si>
    <t>Centerville CSD</t>
  </si>
  <si>
    <t>Shasta Dam</t>
  </si>
  <si>
    <t>Total SLC - Tracy</t>
  </si>
  <si>
    <t>San Luis WD - SLC</t>
  </si>
  <si>
    <t>Panoche WD - SLC</t>
  </si>
  <si>
    <t>Pacheco WD - SLC</t>
  </si>
  <si>
    <t>San Luis Canal - Tracy</t>
  </si>
  <si>
    <t>Total SLC - Fresno</t>
  </si>
  <si>
    <t>Westlands WD</t>
  </si>
  <si>
    <t>State of CA</t>
  </si>
  <si>
    <t>City of Huron</t>
  </si>
  <si>
    <t>City of Coalinga</t>
  </si>
  <si>
    <t>City of Avenal</t>
  </si>
  <si>
    <t>San Luis Canal - Fresno</t>
  </si>
  <si>
    <t>Total Sacramento River</t>
  </si>
  <si>
    <t>Riverview Golf &amp; CC</t>
  </si>
  <si>
    <t>Lake California P.O.A.</t>
  </si>
  <si>
    <t>City of West Sacramento</t>
  </si>
  <si>
    <t>City of Redding - SR</t>
  </si>
  <si>
    <t>Sacramento River</t>
  </si>
  <si>
    <t>Stockton East WD</t>
  </si>
  <si>
    <t>New Melones D &amp; R</t>
  </si>
  <si>
    <t>Total FK Canal</t>
  </si>
  <si>
    <t>Terra Bella ID</t>
  </si>
  <si>
    <t>Shafter-Wasco ID</t>
  </si>
  <si>
    <t>Lindsay-Strathmore ID</t>
  </si>
  <si>
    <t>Delano-Earlimart ID</t>
  </si>
  <si>
    <t>City of Orange Cove</t>
  </si>
  <si>
    <t>City of Lindsay</t>
  </si>
  <si>
    <t>City of Fresno</t>
  </si>
  <si>
    <t>Arvin-Edison WSD</t>
  </si>
  <si>
    <t>Friant-Kern Canal</t>
  </si>
  <si>
    <t>Total Friant Dam</t>
  </si>
  <si>
    <t>Fresno County WW #18</t>
  </si>
  <si>
    <t>County of Madera</t>
  </si>
  <si>
    <t>Friant Dam</t>
  </si>
  <si>
    <t>Total FS Canal</t>
  </si>
  <si>
    <t>Sacramento MUD</t>
  </si>
  <si>
    <t>Sacramento County WA - FSC</t>
  </si>
  <si>
    <t>East Bay MUD</t>
  </si>
  <si>
    <t>Folsom-South Canal</t>
  </si>
  <si>
    <t>Total Folsom D &amp; R</t>
  </si>
  <si>
    <t>San Juan WD</t>
  </si>
  <si>
    <t>Sacramento County WA</t>
  </si>
  <si>
    <t>Placer County WD</t>
  </si>
  <si>
    <t>El Dorado ID - FD&amp;R</t>
  </si>
  <si>
    <t>City of Roseville</t>
  </si>
  <si>
    <t>Folsom D &amp; R</t>
  </si>
  <si>
    <t>Total DM Canal</t>
  </si>
  <si>
    <t>San Luis WD - DMC</t>
  </si>
  <si>
    <t>Panoche WD - DMC</t>
  </si>
  <si>
    <t>Department of VA</t>
  </si>
  <si>
    <t>Del Puerto WD</t>
  </si>
  <si>
    <t>City of Tracy</t>
  </si>
  <si>
    <t>Byron Bethany ID</t>
  </si>
  <si>
    <t>Delta-Mendota Canal</t>
  </si>
  <si>
    <t>Total CV Canal</t>
  </si>
  <si>
    <t>County of Tulare</t>
  </si>
  <si>
    <t>County of Fresno</t>
  </si>
  <si>
    <t>Cross Valley Canal</t>
  </si>
  <si>
    <t>Bella Vista WD</t>
  </si>
  <si>
    <t>Cow Creek Unit</t>
  </si>
  <si>
    <t xml:space="preserve">Contra Costa WD </t>
  </si>
  <si>
    <t>Contra Costa Canal</t>
  </si>
  <si>
    <t>Clear Creek CSD</t>
  </si>
  <si>
    <t>Clear Creek Unit</t>
  </si>
  <si>
    <t>Total BB D &amp; R</t>
  </si>
  <si>
    <t>Whitney Const.</t>
  </si>
  <si>
    <t>US Forest Service - BB</t>
  </si>
  <si>
    <t>Elk Creek CSD</t>
  </si>
  <si>
    <t>County of Colusa</t>
  </si>
  <si>
    <t>Black Butte D &amp; R</t>
  </si>
  <si>
    <t>BY COMPONENT AND CONTRACTOR</t>
  </si>
  <si>
    <t>SCHEDULE OF FY 2021 ALLOCATED M&amp;I STORAGE EXPENSE</t>
  </si>
  <si>
    <t>CENTRAL VALLEY PROJECT</t>
  </si>
  <si>
    <t>M&amp;I 2021 Sch B-4A F.Z25.XLSM</t>
  </si>
  <si>
    <t>1/San Felipe Unit contractors' share of the Gianelli WR Pumping-Generating Plant storage costs are included in the direct cost section (see schedule B-6, pages 2 &amp; 3).</t>
  </si>
  <si>
    <r>
      <rPr>
        <b/>
        <sz val="14"/>
        <color rgb="FF000000"/>
        <rFont val="Segoe UI"/>
        <family val="2"/>
      </rPr>
      <t>Tehama-Colusa Cana</t>
    </r>
    <r>
      <rPr>
        <b/>
        <u/>
        <sz val="14"/>
        <color indexed="8"/>
        <rFont val="Segoe UI"/>
        <family val="2"/>
      </rPr>
      <t>l</t>
    </r>
  </si>
  <si>
    <t>All Other Contractors</t>
  </si>
  <si>
    <t>San Felipe Unit 1/</t>
  </si>
  <si>
    <t xml:space="preserve">Facility/Contractor (A) </t>
  </si>
  <si>
    <t>Total A/F (B) 
&lt;Sch B-2&gt;</t>
  </si>
  <si>
    <t>Ratio of A/F by Contractor (C) (B/(Total A/F))</t>
  </si>
  <si>
    <t>Allocated Storage Expense 
(C * Total Expense)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</si>
</sst>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_(* #,##0_);_(* \(#,##0\);_(* &quot;-&quot;??_);_(@_)"/>
    <numFmt numFmtId="166" formatCode="_(* #,##0.000000_);_(* \(#,##0.000000\);_(* &quot;-&quot;??_);_(@_)"/>
    <numFmt numFmtId="167" formatCode="0.000000_)"/>
    <numFmt numFmtId="168" formatCode=";;;"/>
  </numFmts>
  <fonts count="10">
    <font>
      <sz val="12"/>
      <name val="SWISS"/>
    </font>
    <font>
      <sz val="12"/>
      <name val="SWISS"/>
    </font>
    <font>
      <sz val="14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4"/>
      <name val="Segoe UI"/>
      <family val="2"/>
    </font>
    <font>
      <sz val="14"/>
      <color indexed="8"/>
      <name val="Segoe UI"/>
      <family val="2"/>
    </font>
    <font>
      <b/>
      <sz val="14"/>
      <color indexed="8"/>
      <name val="Segoe UI"/>
      <family val="2"/>
    </font>
    <font>
      <b/>
      <u/>
      <sz val="14"/>
      <color indexed="8"/>
      <name val="Segoe UI"/>
      <family val="2"/>
    </font>
    <font>
      <b/>
      <sz val="14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44" fontId="2" fillId="0" borderId="0" xfId="0" applyNumberFormat="1" applyFont="1"/>
    <xf numFmtId="44" fontId="2" fillId="0" borderId="0" xfId="2" applyFont="1" applyBorder="1"/>
    <xf numFmtId="0" fontId="2" fillId="0" borderId="0" xfId="0" quotePrefix="1" applyFont="1"/>
    <xf numFmtId="39" fontId="4" fillId="0" borderId="0" xfId="0" applyNumberFormat="1" applyFont="1"/>
    <xf numFmtId="0" fontId="4" fillId="0" borderId="0" xfId="0" applyFont="1"/>
    <xf numFmtId="39" fontId="4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 applyProtection="1">
      <alignment wrapText="1"/>
      <protection locked="0"/>
    </xf>
    <xf numFmtId="0" fontId="6" fillId="0" borderId="0" xfId="0" applyFont="1"/>
    <xf numFmtId="44" fontId="6" fillId="0" borderId="0" xfId="0" applyNumberFormat="1" applyFont="1"/>
    <xf numFmtId="14" fontId="6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8" fillId="0" borderId="0" xfId="0" applyFont="1" applyAlignment="1" applyProtection="1">
      <alignment wrapText="1"/>
      <protection locked="0"/>
    </xf>
    <xf numFmtId="164" fontId="6" fillId="0" borderId="0" xfId="0" applyNumberFormat="1" applyFont="1"/>
    <xf numFmtId="168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7" fontId="6" fillId="0" borderId="0" xfId="0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44" fontId="6" fillId="0" borderId="0" xfId="0" applyNumberFormat="1" applyFont="1" applyProtection="1">
      <protection locked="0"/>
    </xf>
    <xf numFmtId="43" fontId="6" fillId="0" borderId="0" xfId="1" applyFont="1" applyBorder="1" applyAlignment="1" applyProtection="1"/>
    <xf numFmtId="43" fontId="6" fillId="0" borderId="0" xfId="0" applyNumberFormat="1" applyFont="1" applyProtection="1">
      <protection locked="0"/>
    </xf>
    <xf numFmtId="165" fontId="6" fillId="0" borderId="0" xfId="1" applyNumberFormat="1" applyFont="1" applyBorder="1" applyAlignment="1" applyProtection="1"/>
    <xf numFmtId="166" fontId="6" fillId="0" borderId="0" xfId="0" applyNumberFormat="1" applyFont="1" applyProtection="1">
      <protection locked="0"/>
    </xf>
    <xf numFmtId="165" fontId="6" fillId="0" borderId="2" xfId="1" applyNumberFormat="1" applyFont="1" applyBorder="1" applyProtection="1"/>
    <xf numFmtId="166" fontId="6" fillId="0" borderId="2" xfId="1" applyNumberFormat="1" applyFont="1" applyBorder="1" applyProtection="1"/>
    <xf numFmtId="44" fontId="6" fillId="0" borderId="2" xfId="1" applyNumberFormat="1" applyFont="1" applyBorder="1" applyProtection="1"/>
    <xf numFmtId="165" fontId="6" fillId="0" borderId="2" xfId="1" applyNumberFormat="1" applyFont="1" applyBorder="1" applyAlignment="1" applyProtection="1"/>
    <xf numFmtId="167" fontId="6" fillId="0" borderId="2" xfId="0" applyNumberFormat="1" applyFont="1" applyBorder="1"/>
    <xf numFmtId="44" fontId="6" fillId="0" borderId="2" xfId="0" applyNumberFormat="1" applyFont="1" applyBorder="1"/>
    <xf numFmtId="167" fontId="6" fillId="0" borderId="0" xfId="0" applyNumberFormat="1" applyFont="1"/>
    <xf numFmtId="0" fontId="6" fillId="0" borderId="0" xfId="0" applyFont="1" applyAlignment="1" applyProtection="1">
      <alignment wrapText="1"/>
      <protection locked="0"/>
    </xf>
    <xf numFmtId="37" fontId="6" fillId="0" borderId="3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44" fontId="6" fillId="0" borderId="3" xfId="1" applyNumberFormat="1" applyFont="1" applyBorder="1" applyProtection="1">
      <protection locked="0"/>
    </xf>
    <xf numFmtId="44" fontId="7" fillId="0" borderId="0" xfId="0" applyNumberFormat="1" applyFont="1" applyProtection="1">
      <protection locked="0"/>
    </xf>
    <xf numFmtId="165" fontId="6" fillId="0" borderId="1" xfId="0" applyNumberFormat="1" applyFont="1" applyBorder="1"/>
    <xf numFmtId="44" fontId="6" fillId="0" borderId="1" xfId="0" applyNumberFormat="1" applyFont="1" applyBorder="1"/>
    <xf numFmtId="0" fontId="7" fillId="0" borderId="0" xfId="0" applyFont="1" applyBorder="1" applyAlignment="1">
      <alignment horizontal="left" wrapText="1"/>
    </xf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quotePrefix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37" fontId="7" fillId="0" borderId="0" xfId="0" applyNumberFormat="1" applyFont="1" applyAlignment="1" applyProtection="1">
      <alignment horizontal="center" vertical="center" wrapText="1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44" fontId="7" fillId="0" borderId="0" xfId="0" applyNumberFormat="1" applyFont="1" applyAlignment="1" applyProtection="1">
      <alignment horizontal="center" vertical="center" wrapText="1"/>
      <protection locked="0"/>
    </xf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outline val="0"/>
        <shadow val="0"/>
        <vertAlign val="baseline"/>
        <sz val="14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Segoe UI"/>
        <family val="2"/>
        <scheme val="none"/>
      </font>
    </dxf>
    <dxf>
      <font>
        <strike val="0"/>
        <outline val="0"/>
        <shadow val="0"/>
        <vertAlign val="baseline"/>
        <sz val="14"/>
        <name val="Segoe UI"/>
        <family val="2"/>
        <scheme val="none"/>
      </font>
    </dxf>
    <dxf>
      <font>
        <strike val="0"/>
        <outline val="0"/>
        <shadow val="0"/>
        <vertAlign val="baseline"/>
        <sz val="14"/>
        <name val="Segoe UI"/>
        <family val="2"/>
        <scheme val="none"/>
      </font>
    </dxf>
    <dxf>
      <font>
        <strike val="0"/>
        <outline val="0"/>
        <shadow val="0"/>
        <vertAlign val="baseline"/>
        <sz val="14"/>
        <name val="Segoe UI"/>
        <family val="2"/>
        <scheme val="none"/>
      </font>
    </dxf>
    <dxf>
      <font>
        <strike val="0"/>
        <outline val="0"/>
        <shadow val="0"/>
        <vertAlign val="baseline"/>
        <sz val="14"/>
        <name val="Segoe U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M&amp;I%202021%20Sch%20B-4%20F.Z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19/M&amp;I/M&amp;I%202017%20Sch%20B-2%20F.Z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Macro Input"/>
      <sheetName val="Storage"/>
      <sheetName val="Water Marketing"/>
    </sheetNames>
    <sheetDataSet>
      <sheetData sheetId="0">
        <row r="1">
          <cell r="A1" t="str">
            <v>M&amp;I 2021 Sch B-4 F.Z25.XLSM</v>
          </cell>
        </row>
        <row r="2">
          <cell r="A2" t="str">
            <v>08/09/2022</v>
          </cell>
        </row>
      </sheetData>
      <sheetData sheetId="1" refreshError="1"/>
      <sheetData sheetId="2">
        <row r="13">
          <cell r="F13">
            <v>2979221.4654074423</v>
          </cell>
          <cell r="G13">
            <v>901150.72439023771</v>
          </cell>
        </row>
        <row r="15">
          <cell r="H15"/>
        </row>
        <row r="16">
          <cell r="E16">
            <v>10</v>
          </cell>
        </row>
        <row r="17">
          <cell r="E17">
            <v>0</v>
          </cell>
        </row>
        <row r="18">
          <cell r="E18">
            <v>7</v>
          </cell>
        </row>
        <row r="19">
          <cell r="E19">
            <v>0</v>
          </cell>
        </row>
        <row r="24">
          <cell r="E24">
            <v>1747</v>
          </cell>
        </row>
        <row r="28">
          <cell r="E28">
            <v>69644</v>
          </cell>
        </row>
        <row r="32">
          <cell r="E32">
            <v>2904</v>
          </cell>
        </row>
        <row r="36">
          <cell r="E36">
            <v>0</v>
          </cell>
        </row>
        <row r="37">
          <cell r="E37">
            <v>0</v>
          </cell>
        </row>
        <row r="42">
          <cell r="E42">
            <v>317</v>
          </cell>
        </row>
        <row r="43">
          <cell r="E43">
            <v>3205</v>
          </cell>
        </row>
        <row r="44">
          <cell r="E44">
            <v>0</v>
          </cell>
        </row>
        <row r="45">
          <cell r="E45">
            <v>294</v>
          </cell>
        </row>
        <row r="46">
          <cell r="E46">
            <v>24</v>
          </cell>
        </row>
        <row r="47">
          <cell r="E47">
            <v>3</v>
          </cell>
        </row>
        <row r="52">
          <cell r="E52">
            <v>2100</v>
          </cell>
        </row>
        <row r="53">
          <cell r="E53">
            <v>13410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1369</v>
          </cell>
        </row>
        <row r="57">
          <cell r="E57">
            <v>0</v>
          </cell>
        </row>
        <row r="62">
          <cell r="E62">
            <v>0</v>
          </cell>
        </row>
        <row r="63">
          <cell r="E63">
            <v>3879</v>
          </cell>
        </row>
        <row r="64">
          <cell r="E64">
            <v>5252</v>
          </cell>
        </row>
        <row r="69">
          <cell r="E69">
            <v>35</v>
          </cell>
        </row>
        <row r="70">
          <cell r="E70">
            <v>12</v>
          </cell>
        </row>
        <row r="75">
          <cell r="E75">
            <v>550</v>
          </cell>
        </row>
        <row r="76">
          <cell r="E76">
            <v>16752</v>
          </cell>
        </row>
        <row r="77">
          <cell r="E77">
            <v>1014</v>
          </cell>
        </row>
        <row r="78">
          <cell r="E78">
            <v>483</v>
          </cell>
        </row>
        <row r="79">
          <cell r="E79">
            <v>280</v>
          </cell>
        </row>
        <row r="80">
          <cell r="E80">
            <v>456</v>
          </cell>
        </row>
        <row r="81">
          <cell r="E81">
            <v>104</v>
          </cell>
        </row>
        <row r="82">
          <cell r="E82">
            <v>1476</v>
          </cell>
        </row>
        <row r="87">
          <cell r="E87">
            <v>40634</v>
          </cell>
        </row>
        <row r="91">
          <cell r="E91">
            <v>1497</v>
          </cell>
        </row>
        <row r="92">
          <cell r="E92">
            <v>2073</v>
          </cell>
        </row>
        <row r="93">
          <cell r="E93">
            <v>150</v>
          </cell>
        </row>
        <row r="94">
          <cell r="E94">
            <v>19</v>
          </cell>
        </row>
        <row r="99">
          <cell r="E99">
            <v>1407</v>
          </cell>
        </row>
        <row r="100">
          <cell r="E100">
            <v>73991</v>
          </cell>
        </row>
        <row r="105">
          <cell r="E105">
            <v>2243</v>
          </cell>
        </row>
        <row r="106">
          <cell r="E106">
            <v>4675</v>
          </cell>
        </row>
        <row r="107">
          <cell r="E107">
            <v>918</v>
          </cell>
        </row>
        <row r="108">
          <cell r="E108">
            <v>2</v>
          </cell>
        </row>
        <row r="109">
          <cell r="E109">
            <v>3442</v>
          </cell>
        </row>
        <row r="114">
          <cell r="E114">
            <v>0</v>
          </cell>
        </row>
        <row r="115">
          <cell r="E115">
            <v>293</v>
          </cell>
        </row>
        <row r="116">
          <cell r="E116">
            <v>228</v>
          </cell>
        </row>
        <row r="121">
          <cell r="E121">
            <v>448</v>
          </cell>
        </row>
        <row r="122">
          <cell r="E122">
            <v>342</v>
          </cell>
        </row>
        <row r="123">
          <cell r="E123">
            <v>63</v>
          </cell>
        </row>
        <row r="128">
          <cell r="E128">
            <v>3983</v>
          </cell>
        </row>
        <row r="129">
          <cell r="E129">
            <v>44</v>
          </cell>
        </row>
        <row r="130">
          <cell r="E130">
            <v>219</v>
          </cell>
        </row>
        <row r="135">
          <cell r="E135">
            <v>128</v>
          </cell>
        </row>
        <row r="136">
          <cell r="E136">
            <v>49</v>
          </cell>
        </row>
        <row r="141">
          <cell r="E141">
            <v>19</v>
          </cell>
        </row>
        <row r="142">
          <cell r="E142">
            <v>646</v>
          </cell>
        </row>
        <row r="143">
          <cell r="E143">
            <v>0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 INPUT"/>
      <sheetName val="OUTPUT"/>
      <sheetName val="Recon to FS"/>
      <sheetName val="MANUAL INPUT"/>
      <sheetName val="CY ADJ "/>
      <sheetName val="PY ADJ"/>
      <sheetName val="Incremental Rev FY 2017"/>
      <sheetName val="PUE Repayment"/>
      <sheetName val="Warren Act Rev"/>
      <sheetName val="PUE Deliveries"/>
      <sheetName val="215 - Revenue Allocation"/>
      <sheetName val="Output 215"/>
    </sheetNames>
    <sheetDataSet>
      <sheetData sheetId="0"/>
      <sheetData sheetId="1"/>
      <sheetData sheetId="2"/>
      <sheetData sheetId="3"/>
      <sheetData sheetId="4">
        <row r="52">
          <cell r="B52" t="str">
            <v>City of Folsom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117D6D-9249-4B76-A8AD-07866E8EC64E}" name="Table2" displayName="Table2" ref="A6:D106" totalsRowShown="0" headerRowDxfId="5" dataDxfId="4">
  <tableColumns count="4">
    <tableColumn id="1" xr3:uid="{2CD6D997-25B1-455A-A09C-17C346702B0D}" name="Facility/Contractor (A) " dataDxfId="3"/>
    <tableColumn id="2" xr3:uid="{4A17BD35-A88E-4C2C-A19B-EFBD78ED2598}" name="Total A/F (B) _x000a_&lt;Sch B-2&gt;" dataDxfId="2"/>
    <tableColumn id="3" xr3:uid="{31314CE1-CB42-4059-9CD9-F8972B3004B1}" name="Ratio of A/F by Contractor (C) (B/(Total A/F))" dataDxfId="1"/>
    <tableColumn id="4" xr3:uid="{BC2AF56E-BE4C-4151-A605-7AC1C8395A8C}" name="Allocated Storage Expense _x000a_(C * Total Expense)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611D-9634-40BC-8E34-2BDF342048C2}">
  <sheetPr transitionEvaluation="1" transitionEntry="1">
    <pageSetUpPr fitToPage="1"/>
  </sheetPr>
  <dimension ref="A1:AV109"/>
  <sheetViews>
    <sheetView showZeros="0" tabSelected="1" defaultGridColor="0" colorId="22" zoomScaleNormal="100" zoomScaleSheetLayoutView="70" workbookViewId="0">
      <selection activeCell="B1" sqref="B1:D1048576"/>
    </sheetView>
  </sheetViews>
  <sheetFormatPr defaultColWidth="14.84375" defaultRowHeight="17.5"/>
  <cols>
    <col min="1" max="1" width="31.53515625" style="10" customWidth="1"/>
    <col min="2" max="3" width="22.765625" style="1" customWidth="1"/>
    <col min="4" max="4" width="22.765625" style="2" customWidth="1"/>
    <col min="5" max="5" width="6.84375" style="1" customWidth="1"/>
    <col min="6" max="6" width="11.84375" style="1" customWidth="1"/>
    <col min="7" max="7" width="5.84375" style="1" customWidth="1"/>
    <col min="8" max="8" width="4.84375" style="1" customWidth="1"/>
    <col min="9" max="9" width="11.84375" style="1" customWidth="1"/>
    <col min="10" max="11" width="1.84375" style="1" customWidth="1"/>
    <col min="12" max="12" width="12.84375" style="1" customWidth="1"/>
    <col min="13" max="13" width="1.84375" style="1" customWidth="1"/>
    <col min="14" max="17" width="11.84375" style="1" customWidth="1"/>
    <col min="18" max="18" width="15.84375" style="1" customWidth="1"/>
    <col min="19" max="19" width="2.84375" style="1" customWidth="1"/>
    <col min="20" max="20" width="24.84375" style="1" customWidth="1"/>
    <col min="21" max="21" width="5.84375" style="1" customWidth="1"/>
    <col min="22" max="27" width="11.84375" style="1" customWidth="1"/>
    <col min="28" max="28" width="14.84375" style="1"/>
    <col min="29" max="36" width="11.84375" style="1" customWidth="1"/>
    <col min="37" max="37" width="1.84375" style="1" customWidth="1"/>
    <col min="38" max="38" width="2.84375" style="1" customWidth="1"/>
    <col min="39" max="39" width="24.84375" style="1" customWidth="1"/>
    <col min="40" max="40" width="2.84375" style="1" customWidth="1"/>
    <col min="41" max="50" width="11.84375" style="1" customWidth="1"/>
    <col min="51" max="51" width="6.84375" style="1" customWidth="1"/>
    <col min="52" max="16384" width="14.84375" style="1"/>
  </cols>
  <sheetData>
    <row r="1" spans="1:48" ht="23.5" customHeight="1">
      <c r="A1" s="12" t="s">
        <v>99</v>
      </c>
      <c r="B1" s="13"/>
      <c r="C1" s="13"/>
      <c r="D1" s="14"/>
    </row>
    <row r="2" spans="1:48" ht="21">
      <c r="A2" s="15" t="str">
        <f>[1]INFORMATION!A2</f>
        <v>08/09/2022</v>
      </c>
      <c r="B2" s="13"/>
      <c r="C2" s="13"/>
      <c r="D2" s="14"/>
    </row>
    <row r="3" spans="1:48" s="9" customFormat="1" ht="21">
      <c r="A3" s="16" t="s">
        <v>98</v>
      </c>
      <c r="B3" s="17"/>
      <c r="C3" s="18"/>
      <c r="D3" s="19"/>
    </row>
    <row r="4" spans="1:48" s="9" customFormat="1" ht="63">
      <c r="A4" s="16" t="s">
        <v>97</v>
      </c>
      <c r="B4" s="17"/>
      <c r="C4" s="18"/>
      <c r="D4" s="19"/>
    </row>
    <row r="5" spans="1:48" s="9" customFormat="1" ht="42">
      <c r="A5" s="16" t="s">
        <v>96</v>
      </c>
      <c r="B5" s="17"/>
      <c r="C5" s="18"/>
      <c r="D5" s="19"/>
    </row>
    <row r="6" spans="1:48" s="10" customFormat="1" ht="63">
      <c r="A6" s="52" t="s">
        <v>104</v>
      </c>
      <c r="B6" s="53" t="s">
        <v>105</v>
      </c>
      <c r="C6" s="54" t="s">
        <v>106</v>
      </c>
      <c r="D6" s="55" t="s">
        <v>107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1">
      <c r="A7" s="21" t="s">
        <v>102</v>
      </c>
      <c r="B7" s="29">
        <v>0</v>
      </c>
      <c r="C7" s="29">
        <v>0</v>
      </c>
      <c r="D7" s="14">
        <f>'[1]Macro Input'!F13</f>
        <v>2979221.4654074423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21">
      <c r="A8" s="21" t="s">
        <v>103</v>
      </c>
      <c r="B8" s="29">
        <v>0</v>
      </c>
      <c r="C8" s="29">
        <v>0</v>
      </c>
      <c r="D8" s="14">
        <f>'[1]Macro Input'!G13</f>
        <v>901150.72439023771</v>
      </c>
    </row>
    <row r="9" spans="1:48" s="6" customFormat="1" ht="21">
      <c r="A9" s="51" t="s">
        <v>95</v>
      </c>
      <c r="B9" s="13"/>
      <c r="C9" s="23"/>
      <c r="D9" s="24">
        <f>'[1]Macro Input'!H15</f>
        <v>0</v>
      </c>
      <c r="F9" s="5"/>
      <c r="G9" s="5"/>
      <c r="H9" s="5"/>
      <c r="I9" s="5"/>
    </row>
    <row r="10" spans="1:48" s="6" customFormat="1" ht="21">
      <c r="A10" s="25" t="s">
        <v>94</v>
      </c>
      <c r="B10" s="26">
        <f>'[1]Macro Input'!E16</f>
        <v>10</v>
      </c>
      <c r="C10" s="27">
        <f>ROUND((+B10/B$99),10)</f>
        <v>5.3349800000000002E-5</v>
      </c>
      <c r="D10" s="28">
        <f>IF(B10&lt;&gt;0,ROUND(C10*$D$7,6),0)</f>
        <v>158.94086899999999</v>
      </c>
      <c r="F10" s="5"/>
      <c r="G10" s="5"/>
      <c r="H10" s="5"/>
      <c r="I10" s="5"/>
    </row>
    <row r="11" spans="1:48" s="6" customFormat="1" ht="21">
      <c r="A11" s="25" t="s">
        <v>93</v>
      </c>
      <c r="B11" s="29">
        <f>'[1]Macro Input'!E17</f>
        <v>0</v>
      </c>
      <c r="C11" s="30">
        <f>ROUND((+B11/B$99),10)</f>
        <v>0</v>
      </c>
      <c r="D11" s="28">
        <f>IF(B11&lt;&gt;0,ROUND(C11*$D$7,6),0)</f>
        <v>0</v>
      </c>
      <c r="F11" s="5"/>
      <c r="G11" s="5"/>
      <c r="H11" s="5"/>
      <c r="I11" s="5"/>
      <c r="N11" s="6">
        <f>(B11/$B$99)*$D$99-(D11)</f>
        <v>0</v>
      </c>
    </row>
    <row r="12" spans="1:48" s="6" customFormat="1" ht="21">
      <c r="A12" s="25" t="s">
        <v>92</v>
      </c>
      <c r="B12" s="26">
        <f>'[1]Macro Input'!E18</f>
        <v>7</v>
      </c>
      <c r="C12" s="27">
        <f>ROUND((+B12/B$99),10)</f>
        <v>3.7344900000000002E-5</v>
      </c>
      <c r="D12" s="28">
        <f>IF(B12&lt;&gt;0,ROUND(C12*$D$7,6),0)</f>
        <v>111.258728</v>
      </c>
      <c r="F12" s="5"/>
      <c r="G12" s="5"/>
      <c r="H12" s="5"/>
      <c r="I12" s="5"/>
    </row>
    <row r="13" spans="1:48" s="6" customFormat="1" ht="21.5" thickBot="1">
      <c r="A13" s="25" t="s">
        <v>91</v>
      </c>
      <c r="B13" s="31">
        <f>'[1]Macro Input'!E19</f>
        <v>0</v>
      </c>
      <c r="C13" s="32">
        <f>ROUND((+B13/B$99),10)</f>
        <v>0</v>
      </c>
      <c r="D13" s="28">
        <f>IF(B13&lt;&gt;0,ROUND(C13*$D$7,6),0)</f>
        <v>0</v>
      </c>
      <c r="F13" s="5"/>
      <c r="G13" s="5"/>
      <c r="H13" s="5"/>
      <c r="I13" s="5"/>
    </row>
    <row r="14" spans="1:48" s="6" customFormat="1" ht="21">
      <c r="A14" s="13" t="s">
        <v>90</v>
      </c>
      <c r="B14" s="33">
        <f>SUBTOTAL(9,B10:B13)</f>
        <v>17</v>
      </c>
      <c r="C14" s="34">
        <f>SUBTOTAL(9,C10:C13)</f>
        <v>9.0694700000000004E-5</v>
      </c>
      <c r="D14" s="35">
        <f>SUBTOTAL(9,D10:D13)</f>
        <v>270.19959699999998</v>
      </c>
      <c r="F14" s="7"/>
      <c r="G14" s="5"/>
      <c r="H14" s="5"/>
      <c r="I14" s="7"/>
    </row>
    <row r="15" spans="1:48" s="6" customFormat="1" ht="21">
      <c r="A15" s="51" t="s">
        <v>89</v>
      </c>
      <c r="B15" s="13"/>
      <c r="C15" s="23"/>
      <c r="D15" s="28"/>
    </row>
    <row r="16" spans="1:48" s="6" customFormat="1" ht="21">
      <c r="A16" s="25" t="s">
        <v>88</v>
      </c>
      <c r="B16" s="26">
        <f>'[1]Macro Input'!E24</f>
        <v>1747</v>
      </c>
      <c r="C16" s="27">
        <f>ROUND((+B16/B$99),10)</f>
        <v>9.3202163999999994E-3</v>
      </c>
      <c r="D16" s="28">
        <f>IF(B16&lt;&gt;0,ROUND(C16*$D$7,6),0)</f>
        <v>27766.988761000001</v>
      </c>
      <c r="F16" s="5"/>
      <c r="G16" s="5"/>
      <c r="H16" s="5"/>
      <c r="I16" s="5"/>
    </row>
    <row r="17" spans="1:10" s="6" customFormat="1" ht="21">
      <c r="A17" s="51" t="s">
        <v>87</v>
      </c>
      <c r="B17" s="13"/>
      <c r="C17" s="23"/>
      <c r="D17" s="14"/>
      <c r="F17" s="5"/>
      <c r="G17" s="5"/>
      <c r="H17" s="5"/>
      <c r="I17" s="5"/>
    </row>
    <row r="18" spans="1:10" s="6" customFormat="1" ht="21">
      <c r="A18" s="25" t="s">
        <v>86</v>
      </c>
      <c r="B18" s="26">
        <f>'[1]Macro Input'!E28</f>
        <v>69644</v>
      </c>
      <c r="C18" s="27">
        <f>ROUND((+B18/B$99),10)</f>
        <v>0.37154959929999998</v>
      </c>
      <c r="D18" s="28">
        <f>IF(B18&lt;&gt;0,ROUND(C18*$D$7,6),0)</f>
        <v>1106928.5416979999</v>
      </c>
      <c r="F18" s="5"/>
      <c r="G18" s="5"/>
      <c r="H18" s="5"/>
      <c r="I18" s="5"/>
    </row>
    <row r="19" spans="1:10" s="6" customFormat="1" ht="21">
      <c r="A19" s="51" t="s">
        <v>85</v>
      </c>
      <c r="B19" s="26"/>
      <c r="C19" s="27"/>
      <c r="D19" s="28"/>
      <c r="F19" s="5"/>
      <c r="G19" s="5"/>
      <c r="H19" s="5"/>
      <c r="I19" s="5"/>
    </row>
    <row r="20" spans="1:10" s="6" customFormat="1" ht="21">
      <c r="A20" s="25" t="s">
        <v>84</v>
      </c>
      <c r="B20" s="26">
        <f>'[1]Macro Input'!E32</f>
        <v>2904</v>
      </c>
      <c r="C20" s="27">
        <f>ROUND((+B20/B$99),10)</f>
        <v>1.54927924E-2</v>
      </c>
      <c r="D20" s="28">
        <f>IF(B20&lt;&gt;0,ROUND(C20*$D$7,6),0)</f>
        <v>46156.459676999999</v>
      </c>
      <c r="F20" s="5"/>
      <c r="G20" s="5"/>
      <c r="H20" s="5"/>
      <c r="I20" s="5"/>
    </row>
    <row r="21" spans="1:10" s="6" customFormat="1" ht="21">
      <c r="A21" s="51" t="s">
        <v>83</v>
      </c>
      <c r="B21" s="26"/>
      <c r="C21" s="27"/>
      <c r="D21" s="28"/>
      <c r="F21" s="5"/>
      <c r="G21" s="5"/>
      <c r="H21" s="5"/>
      <c r="I21" s="5"/>
    </row>
    <row r="22" spans="1:10" s="6" customFormat="1" ht="21">
      <c r="A22" s="25" t="s">
        <v>82</v>
      </c>
      <c r="B22" s="31">
        <f>'[1]Macro Input'!E36</f>
        <v>0</v>
      </c>
      <c r="C22" s="27">
        <f>ROUND((+B22/B$99),10)</f>
        <v>0</v>
      </c>
      <c r="D22" s="28">
        <f>IF(B22&lt;&gt;0,ROUND(C22*$D$7,6),0)</f>
        <v>0</v>
      </c>
      <c r="F22" s="5"/>
      <c r="G22" s="5"/>
      <c r="H22" s="5"/>
      <c r="I22" s="5"/>
    </row>
    <row r="23" spans="1:10" s="6" customFormat="1" ht="21.5" thickBot="1">
      <c r="A23" s="25" t="s">
        <v>81</v>
      </c>
      <c r="B23" s="31">
        <f>'[1]Macro Input'!E37</f>
        <v>0</v>
      </c>
      <c r="C23" s="27">
        <f>ROUND((+B23/B$99),10)</f>
        <v>0</v>
      </c>
      <c r="D23" s="28">
        <f>IF(B23&lt;&gt;0,ROUND(C23*$D$7,6),0)</f>
        <v>0</v>
      </c>
      <c r="F23" s="5"/>
      <c r="G23" s="5"/>
      <c r="H23" s="5"/>
      <c r="I23" s="5"/>
    </row>
    <row r="24" spans="1:10" s="6" customFormat="1" ht="21">
      <c r="A24" s="25" t="s">
        <v>80</v>
      </c>
      <c r="B24" s="36">
        <f>SUBTOTAL(9,B22:B23)</f>
        <v>0</v>
      </c>
      <c r="C24" s="37">
        <f>SUBTOTAL(9,C22:C23)</f>
        <v>0</v>
      </c>
      <c r="D24" s="38">
        <f>SUBTOTAL(9,D22:D23)</f>
        <v>0</v>
      </c>
      <c r="F24" s="5"/>
      <c r="G24" s="5"/>
      <c r="H24" s="5"/>
      <c r="I24" s="5"/>
    </row>
    <row r="25" spans="1:10" s="6" customFormat="1" ht="21">
      <c r="A25" s="51" t="s">
        <v>79</v>
      </c>
      <c r="B25" s="26"/>
      <c r="C25" s="39"/>
      <c r="D25" s="28"/>
      <c r="F25" s="7"/>
      <c r="G25" s="5"/>
      <c r="H25" s="5"/>
      <c r="I25" s="7"/>
    </row>
    <row r="26" spans="1:10" s="6" customFormat="1" ht="21">
      <c r="A26" s="13" t="s">
        <v>78</v>
      </c>
      <c r="B26" s="26">
        <f>'[1]Macro Input'!E42</f>
        <v>317</v>
      </c>
      <c r="C26" s="27">
        <f t="shared" ref="C26:C31" si="0">ROUND((+B26/B$99),10)</f>
        <v>1.6911897999999999E-3</v>
      </c>
      <c r="D26" s="28">
        <f t="shared" ref="D26:D31" si="1">IF(B26&lt;&gt;0,ROUND(C26*$D$7,6),0)</f>
        <v>5038.428954</v>
      </c>
      <c r="F26" s="7"/>
      <c r="G26" s="5"/>
      <c r="H26" s="5"/>
      <c r="I26" s="7"/>
    </row>
    <row r="27" spans="1:10" s="6" customFormat="1" ht="21">
      <c r="A27" s="25" t="s">
        <v>77</v>
      </c>
      <c r="B27" s="26">
        <f>'[1]Macro Input'!E43</f>
        <v>3205</v>
      </c>
      <c r="C27" s="27">
        <f t="shared" si="0"/>
        <v>1.7098622500000001E-2</v>
      </c>
      <c r="D27" s="28">
        <f t="shared" si="1"/>
        <v>50940.583181000002</v>
      </c>
      <c r="F27" s="5"/>
      <c r="G27" s="5"/>
      <c r="H27" s="5"/>
      <c r="I27" s="5"/>
    </row>
    <row r="28" spans="1:10" s="6" customFormat="1" ht="21">
      <c r="A28" s="25" t="s">
        <v>76</v>
      </c>
      <c r="B28" s="31">
        <f>'[1]Macro Input'!E44</f>
        <v>0</v>
      </c>
      <c r="C28" s="27">
        <f t="shared" si="0"/>
        <v>0</v>
      </c>
      <c r="D28" s="28">
        <f t="shared" si="1"/>
        <v>0</v>
      </c>
      <c r="F28" s="5"/>
      <c r="G28" s="5"/>
      <c r="H28" s="5"/>
      <c r="I28" s="5"/>
      <c r="J28" s="6" t="s">
        <v>16</v>
      </c>
    </row>
    <row r="29" spans="1:10" s="6" customFormat="1" ht="21">
      <c r="A29" s="25" t="s">
        <v>75</v>
      </c>
      <c r="B29" s="26">
        <f>'[1]Macro Input'!E45</f>
        <v>294</v>
      </c>
      <c r="C29" s="27">
        <f t="shared" si="0"/>
        <v>1.5684852E-3</v>
      </c>
      <c r="D29" s="28">
        <f t="shared" si="1"/>
        <v>4672.8647760000003</v>
      </c>
      <c r="F29" s="5"/>
      <c r="G29" s="5"/>
      <c r="H29" s="5"/>
      <c r="I29" s="5"/>
    </row>
    <row r="30" spans="1:10" s="6" customFormat="1" ht="21">
      <c r="A30" s="25" t="s">
        <v>74</v>
      </c>
      <c r="B30" s="26">
        <f>'[1]Macro Input'!E46</f>
        <v>24</v>
      </c>
      <c r="C30" s="27">
        <f t="shared" si="0"/>
        <v>1.280396E-4</v>
      </c>
      <c r="D30" s="28">
        <f t="shared" si="1"/>
        <v>381.458325</v>
      </c>
      <c r="F30" s="5"/>
      <c r="G30" s="5"/>
      <c r="H30" s="5"/>
      <c r="I30" s="5"/>
    </row>
    <row r="31" spans="1:10" s="6" customFormat="1" ht="21.5" thickBot="1">
      <c r="A31" s="25" t="s">
        <v>73</v>
      </c>
      <c r="B31" s="26">
        <f>'[1]Macro Input'!E47</f>
        <v>3</v>
      </c>
      <c r="C31" s="27">
        <f t="shared" si="0"/>
        <v>1.6005E-5</v>
      </c>
      <c r="D31" s="28">
        <f t="shared" si="1"/>
        <v>47.68244</v>
      </c>
      <c r="F31" s="5"/>
      <c r="G31" s="5"/>
      <c r="H31" s="5"/>
      <c r="I31" s="5"/>
    </row>
    <row r="32" spans="1:10" s="6" customFormat="1" ht="21">
      <c r="A32" s="25" t="s">
        <v>72</v>
      </c>
      <c r="B32" s="33">
        <f>SUBTOTAL(9,B26:B31)</f>
        <v>3843</v>
      </c>
      <c r="C32" s="37">
        <f>SUBTOTAL(9,C26:C31)</f>
        <v>2.0502342100000001E-2</v>
      </c>
      <c r="D32" s="35">
        <f>SUBTOTAL(9,D26:D31)</f>
        <v>61081.017676000003</v>
      </c>
      <c r="F32" s="5"/>
      <c r="G32" s="5"/>
      <c r="H32" s="5"/>
      <c r="I32" s="5"/>
    </row>
    <row r="33" spans="1:10" s="6" customFormat="1" ht="21">
      <c r="A33" s="51" t="s">
        <v>71</v>
      </c>
      <c r="B33" s="26"/>
      <c r="C33" s="27"/>
      <c r="D33" s="28"/>
      <c r="F33" s="5"/>
      <c r="G33" s="5"/>
      <c r="H33" s="5"/>
      <c r="I33" s="5"/>
    </row>
    <row r="34" spans="1:10" s="6" customFormat="1" ht="21">
      <c r="A34" s="25" t="str">
        <f>'[2]MANUAL INPUT'!B52</f>
        <v>City of Folsom</v>
      </c>
      <c r="B34" s="26">
        <f>'[1]Macro Input'!E52</f>
        <v>2100</v>
      </c>
      <c r="C34" s="27">
        <f t="shared" ref="C34:C39" si="2">ROUND((+B34/B$99),10)</f>
        <v>1.12034656E-2</v>
      </c>
      <c r="D34" s="28">
        <f t="shared" ref="D34:D39" si="3">IF(B34&lt;&gt;0,ROUND(C34*$D$7,6),0)</f>
        <v>33377.605201999999</v>
      </c>
      <c r="F34" s="5"/>
      <c r="G34" s="5"/>
      <c r="H34" s="5"/>
      <c r="I34" s="5"/>
    </row>
    <row r="35" spans="1:10" s="6" customFormat="1" ht="21">
      <c r="A35" s="25" t="s">
        <v>70</v>
      </c>
      <c r="B35" s="26">
        <f>'[1]Macro Input'!E53</f>
        <v>13410</v>
      </c>
      <c r="C35" s="27">
        <f t="shared" si="2"/>
        <v>7.1542130400000001E-2</v>
      </c>
      <c r="D35" s="28">
        <f t="shared" si="3"/>
        <v>213139.850569</v>
      </c>
      <c r="F35" s="5"/>
      <c r="G35" s="5"/>
      <c r="H35" s="5"/>
      <c r="I35" s="5"/>
    </row>
    <row r="36" spans="1:10" s="6" customFormat="1" ht="21">
      <c r="A36" s="25" t="s">
        <v>69</v>
      </c>
      <c r="B36" s="26">
        <f>'[1]Macro Input'!E54</f>
        <v>0</v>
      </c>
      <c r="C36" s="27">
        <f t="shared" si="2"/>
        <v>0</v>
      </c>
      <c r="D36" s="28">
        <f t="shared" si="3"/>
        <v>0</v>
      </c>
      <c r="F36" s="7"/>
      <c r="G36" s="5"/>
      <c r="H36" s="5"/>
      <c r="I36" s="7"/>
      <c r="J36" s="6" t="s">
        <v>16</v>
      </c>
    </row>
    <row r="37" spans="1:10" s="6" customFormat="1" ht="21">
      <c r="A37" s="25" t="s">
        <v>68</v>
      </c>
      <c r="B37" s="29">
        <f>'[1]Macro Input'!E55</f>
        <v>0</v>
      </c>
      <c r="C37" s="30">
        <f t="shared" si="2"/>
        <v>0</v>
      </c>
      <c r="D37" s="28">
        <f t="shared" si="3"/>
        <v>0</v>
      </c>
      <c r="F37" s="7"/>
      <c r="G37" s="5"/>
      <c r="H37" s="5"/>
      <c r="I37" s="7"/>
    </row>
    <row r="38" spans="1:10" s="6" customFormat="1" ht="21">
      <c r="A38" s="25" t="s">
        <v>67</v>
      </c>
      <c r="B38" s="26">
        <f>'[1]Macro Input'!E56</f>
        <v>1369</v>
      </c>
      <c r="C38" s="27">
        <f t="shared" si="2"/>
        <v>7.3035925999999996E-3</v>
      </c>
      <c r="D38" s="28">
        <f t="shared" si="3"/>
        <v>21759.019849</v>
      </c>
      <c r="F38" s="7"/>
      <c r="G38" s="5"/>
      <c r="H38" s="5"/>
      <c r="I38" s="7"/>
    </row>
    <row r="39" spans="1:10" s="6" customFormat="1" ht="21.5" thickBot="1">
      <c r="A39" s="25" t="s">
        <v>66</v>
      </c>
      <c r="B39" s="29">
        <f>'[1]Macro Input'!E57</f>
        <v>0</v>
      </c>
      <c r="C39" s="27">
        <f t="shared" si="2"/>
        <v>0</v>
      </c>
      <c r="D39" s="28">
        <f t="shared" si="3"/>
        <v>0</v>
      </c>
      <c r="F39" s="5"/>
      <c r="G39" s="5"/>
      <c r="H39" s="5"/>
      <c r="I39" s="5"/>
    </row>
    <row r="40" spans="1:10" s="6" customFormat="1" ht="21">
      <c r="A40" s="13" t="s">
        <v>65</v>
      </c>
      <c r="B40" s="33">
        <f>SUBTOTAL(9,B34:B39)</f>
        <v>16879</v>
      </c>
      <c r="C40" s="34">
        <f>SUBTOTAL(9,C34:C39)</f>
        <v>9.004918860000001E-2</v>
      </c>
      <c r="D40" s="35">
        <f>SUBTOTAL(9,D34:D39)</f>
        <v>268276.47561999998</v>
      </c>
      <c r="F40" s="5"/>
      <c r="G40" s="5"/>
      <c r="H40" s="5"/>
      <c r="I40" s="5"/>
    </row>
    <row r="41" spans="1:10" s="6" customFormat="1" ht="21">
      <c r="A41" s="51" t="s">
        <v>64</v>
      </c>
      <c r="B41" s="26"/>
      <c r="C41" s="27"/>
      <c r="D41" s="28"/>
      <c r="F41" s="5"/>
      <c r="G41" s="5"/>
      <c r="H41" s="5"/>
      <c r="I41" s="5"/>
    </row>
    <row r="42" spans="1:10" s="6" customFormat="1" ht="21">
      <c r="A42" s="25" t="s">
        <v>63</v>
      </c>
      <c r="B42" s="31">
        <f>'[1]Macro Input'!E62</f>
        <v>0</v>
      </c>
      <c r="C42" s="27">
        <f>ROUND((+B42/B$99),10)</f>
        <v>0</v>
      </c>
      <c r="D42" s="28">
        <f>IF(B42&lt;&gt;0,ROUND(C42*$D$7,6),0)</f>
        <v>0</v>
      </c>
      <c r="F42" s="7"/>
      <c r="G42" s="5"/>
      <c r="H42" s="5"/>
      <c r="I42" s="7"/>
    </row>
    <row r="43" spans="1:10" s="6" customFormat="1" ht="21">
      <c r="A43" s="40" t="s">
        <v>62</v>
      </c>
      <c r="B43" s="31">
        <f>'[1]Macro Input'!E63</f>
        <v>3879</v>
      </c>
      <c r="C43" s="27">
        <f>ROUND((+B43/B$99),10)</f>
        <v>2.0694401500000001E-2</v>
      </c>
      <c r="D43" s="28">
        <f>IF(B43&lt;&gt;0,ROUND(C43*$D$7,6),0)</f>
        <v>61653.205162999999</v>
      </c>
      <c r="F43" s="7"/>
      <c r="G43" s="5"/>
      <c r="H43" s="5"/>
      <c r="I43" s="7"/>
    </row>
    <row r="44" spans="1:10" s="6" customFormat="1" ht="21.5" thickBot="1">
      <c r="A44" s="25" t="s">
        <v>61</v>
      </c>
      <c r="B44" s="31">
        <f>'[1]Macro Input'!E64</f>
        <v>5252</v>
      </c>
      <c r="C44" s="27">
        <f>ROUND((+B44/B$99),10)</f>
        <v>2.8019334E-2</v>
      </c>
      <c r="D44" s="28">
        <f>IF(B44&lt;&gt;0,ROUND(C44*$D$7,6),0)</f>
        <v>83475.801298999999</v>
      </c>
      <c r="F44" s="5"/>
      <c r="G44" s="5"/>
      <c r="H44" s="5"/>
      <c r="I44" s="5"/>
    </row>
    <row r="45" spans="1:10" s="6" customFormat="1" ht="21">
      <c r="A45" s="13" t="s">
        <v>60</v>
      </c>
      <c r="B45" s="33">
        <f>SUBTOTAL(9,B42:B44)</f>
        <v>9131</v>
      </c>
      <c r="C45" s="34">
        <f>SUBTOTAL(9,C42:C44)</f>
        <v>4.8713735500000001E-2</v>
      </c>
      <c r="D45" s="35">
        <f>SUBTOTAL(9,D42:D44)</f>
        <v>145129.00646199999</v>
      </c>
      <c r="F45" s="5"/>
      <c r="G45" s="5"/>
      <c r="H45" s="5"/>
      <c r="I45" s="5"/>
      <c r="J45" s="6" t="s">
        <v>16</v>
      </c>
    </row>
    <row r="46" spans="1:10" s="6" customFormat="1" ht="21">
      <c r="A46" s="51" t="s">
        <v>59</v>
      </c>
      <c r="B46" s="13"/>
      <c r="C46" s="23"/>
      <c r="D46" s="14"/>
    </row>
    <row r="47" spans="1:10" s="6" customFormat="1" ht="21">
      <c r="A47" s="25" t="s">
        <v>58</v>
      </c>
      <c r="B47" s="26">
        <f>'[1]Macro Input'!E69</f>
        <v>35</v>
      </c>
      <c r="C47" s="27">
        <f>ROUND((+B47/B$99),10)</f>
        <v>1.8672440000000001E-4</v>
      </c>
      <c r="D47" s="28">
        <f>IF(B47&lt;&gt;0,ROUND(C47*$D$7,6),0)</f>
        <v>556.29334100000005</v>
      </c>
      <c r="F47" s="5"/>
      <c r="G47" s="5"/>
      <c r="H47" s="5"/>
      <c r="I47" s="5"/>
    </row>
    <row r="48" spans="1:10" s="6" customFormat="1" ht="21.5" thickBot="1">
      <c r="A48" s="13" t="s">
        <v>57</v>
      </c>
      <c r="B48" s="26">
        <f>'[1]Macro Input'!E70</f>
        <v>12</v>
      </c>
      <c r="C48" s="27">
        <f>ROUND((+B48/B$99),10)</f>
        <v>6.40198E-5</v>
      </c>
      <c r="D48" s="28">
        <f>IF(B48&lt;&gt;0,ROUND(C48*$D$7,6),0)</f>
        <v>190.729162</v>
      </c>
      <c r="F48" s="5"/>
      <c r="G48" s="5"/>
      <c r="H48" s="5"/>
      <c r="I48" s="5"/>
    </row>
    <row r="49" spans="1:10" s="6" customFormat="1" ht="21">
      <c r="A49" s="25" t="s">
        <v>56</v>
      </c>
      <c r="B49" s="33">
        <f>SUBTOTAL(9,B47:B48)</f>
        <v>47</v>
      </c>
      <c r="C49" s="34">
        <f>SUBTOTAL(9,C47:C48)</f>
        <v>2.5074420000000002E-4</v>
      </c>
      <c r="D49" s="35">
        <f>SUBTOTAL(9,D47:D48)</f>
        <v>747.02250300000003</v>
      </c>
      <c r="F49" s="7"/>
      <c r="G49" s="5"/>
      <c r="H49" s="5"/>
      <c r="I49" s="7"/>
    </row>
    <row r="50" spans="1:10" s="6" customFormat="1" ht="21">
      <c r="A50" s="51" t="s">
        <v>55</v>
      </c>
      <c r="B50" s="26"/>
      <c r="C50" s="27"/>
      <c r="D50" s="28"/>
      <c r="F50" s="5"/>
      <c r="G50" s="5"/>
      <c r="H50" s="5"/>
      <c r="I50" s="5"/>
      <c r="J50" s="6" t="s">
        <v>16</v>
      </c>
    </row>
    <row r="51" spans="1:10" s="6" customFormat="1" ht="21">
      <c r="A51" s="25" t="s">
        <v>54</v>
      </c>
      <c r="B51" s="26">
        <f>'[1]Macro Input'!E75</f>
        <v>550</v>
      </c>
      <c r="C51" s="27">
        <f t="shared" ref="C51:C58" si="4">ROUND((+B51/B$99),10)</f>
        <v>2.9342410000000002E-3</v>
      </c>
      <c r="D51" s="28">
        <f t="shared" ref="D51:D58" si="5">IF(B51&lt;&gt;0,ROUND(C51*$D$7,6),0)</f>
        <v>8741.753772</v>
      </c>
      <c r="F51" s="5"/>
      <c r="G51" s="5"/>
      <c r="H51" s="5"/>
      <c r="I51" s="5"/>
    </row>
    <row r="52" spans="1:10" s="6" customFormat="1" ht="21">
      <c r="A52" s="25" t="s">
        <v>53</v>
      </c>
      <c r="B52" s="26">
        <f>'[1]Macro Input'!E76</f>
        <v>16752</v>
      </c>
      <c r="C52" s="27">
        <f t="shared" si="4"/>
        <v>8.9371645599999994E-2</v>
      </c>
      <c r="D52" s="28">
        <f t="shared" si="5"/>
        <v>266257.92496999999</v>
      </c>
      <c r="F52" s="5"/>
      <c r="G52" s="5"/>
      <c r="H52" s="5"/>
      <c r="I52" s="5"/>
    </row>
    <row r="53" spans="1:10" s="6" customFormat="1" ht="21">
      <c r="A53" s="25" t="s">
        <v>52</v>
      </c>
      <c r="B53" s="26">
        <f>'[1]Macro Input'!E77</f>
        <v>1014</v>
      </c>
      <c r="C53" s="27">
        <f t="shared" si="4"/>
        <v>5.4096734000000004E-3</v>
      </c>
      <c r="D53" s="28">
        <f t="shared" si="5"/>
        <v>16116.615114</v>
      </c>
      <c r="F53" s="5"/>
      <c r="G53" s="5"/>
      <c r="H53" s="5"/>
      <c r="I53" s="5"/>
    </row>
    <row r="54" spans="1:10" s="6" customFormat="1" ht="21">
      <c r="A54" s="25" t="s">
        <v>51</v>
      </c>
      <c r="B54" s="26">
        <f>'[1]Macro Input'!E78</f>
        <v>483</v>
      </c>
      <c r="C54" s="27">
        <f t="shared" si="4"/>
        <v>2.5767971000000001E-3</v>
      </c>
      <c r="D54" s="28">
        <f t="shared" si="5"/>
        <v>7676.8492319999996</v>
      </c>
      <c r="F54" s="5"/>
      <c r="G54" s="5"/>
      <c r="H54" s="5"/>
      <c r="I54" s="5"/>
    </row>
    <row r="55" spans="1:10" s="6" customFormat="1" ht="21">
      <c r="A55" s="25" t="s">
        <v>50</v>
      </c>
      <c r="B55" s="26">
        <f>'[1]Macro Input'!E79</f>
        <v>280</v>
      </c>
      <c r="C55" s="27">
        <f t="shared" si="4"/>
        <v>1.4937953999999999E-3</v>
      </c>
      <c r="D55" s="28">
        <f t="shared" si="5"/>
        <v>4450.3473210000002</v>
      </c>
      <c r="F55" s="5"/>
      <c r="G55" s="5"/>
      <c r="H55" s="5"/>
      <c r="I55" s="5"/>
    </row>
    <row r="56" spans="1:10" s="6" customFormat="1" ht="21">
      <c r="A56" s="25" t="s">
        <v>49</v>
      </c>
      <c r="B56" s="26">
        <f>'[1]Macro Input'!E80</f>
        <v>456</v>
      </c>
      <c r="C56" s="27">
        <f t="shared" si="4"/>
        <v>2.4327525E-3</v>
      </c>
      <c r="D56" s="28">
        <f t="shared" si="5"/>
        <v>7247.7084679999998</v>
      </c>
      <c r="F56" s="5"/>
      <c r="G56" s="5"/>
      <c r="H56" s="5"/>
      <c r="I56" s="5"/>
    </row>
    <row r="57" spans="1:10" s="6" customFormat="1" ht="21">
      <c r="A57" s="25" t="s">
        <v>48</v>
      </c>
      <c r="B57" s="26">
        <f>'[1]Macro Input'!E81</f>
        <v>104</v>
      </c>
      <c r="C57" s="27">
        <f t="shared" si="4"/>
        <v>5.5483829999999998E-4</v>
      </c>
      <c r="D57" s="28">
        <f t="shared" si="5"/>
        <v>1652.986173</v>
      </c>
      <c r="F57" s="5"/>
      <c r="G57" s="5"/>
      <c r="H57" s="5"/>
      <c r="I57" s="5"/>
      <c r="J57" s="6" t="s">
        <v>16</v>
      </c>
    </row>
    <row r="58" spans="1:10" s="6" customFormat="1" ht="21.5" thickBot="1">
      <c r="A58" s="25" t="s">
        <v>47</v>
      </c>
      <c r="B58" s="26">
        <f>'[1]Macro Input'!E82</f>
        <v>1476</v>
      </c>
      <c r="C58" s="27">
        <f t="shared" si="4"/>
        <v>7.8744357999999993E-3</v>
      </c>
      <c r="D58" s="28">
        <f t="shared" si="5"/>
        <v>23459.688162999999</v>
      </c>
      <c r="F58" s="7"/>
      <c r="G58" s="5"/>
      <c r="H58" s="5"/>
      <c r="I58" s="7"/>
    </row>
    <row r="59" spans="1:10" s="6" customFormat="1" ht="21">
      <c r="A59" s="25" t="s">
        <v>46</v>
      </c>
      <c r="B59" s="33">
        <f>SUBTOTAL(9,B51:B58)</f>
        <v>21115</v>
      </c>
      <c r="C59" s="34">
        <f>SUBTOTAL(9,C51:C58)</f>
        <v>0.11264817909999998</v>
      </c>
      <c r="D59" s="35">
        <f>SUBTOTAL(9,D51:D58)</f>
        <v>335603.87321300001</v>
      </c>
      <c r="F59" s="5"/>
      <c r="G59" s="5"/>
      <c r="H59" s="5"/>
      <c r="I59" s="5"/>
    </row>
    <row r="60" spans="1:10" s="6" customFormat="1" ht="21">
      <c r="A60" s="51" t="s">
        <v>45</v>
      </c>
      <c r="B60" s="26"/>
      <c r="C60" s="27"/>
      <c r="D60" s="28"/>
      <c r="F60" s="5"/>
      <c r="G60" s="5"/>
      <c r="H60" s="5"/>
      <c r="I60" s="5"/>
    </row>
    <row r="61" spans="1:10" s="6" customFormat="1" ht="21">
      <c r="A61" s="25" t="s">
        <v>44</v>
      </c>
      <c r="B61" s="26">
        <f>'[1]Macro Input'!E87</f>
        <v>40634</v>
      </c>
      <c r="C61" s="27">
        <f>ROUND((+B61/B$99),10)</f>
        <v>0.21678172449999999</v>
      </c>
      <c r="D61" s="28">
        <f>IF(B61&lt;&gt;0,ROUND(C61*$D$7,6),0)</f>
        <v>645840.76693799999</v>
      </c>
      <c r="F61" s="5"/>
      <c r="G61" s="5"/>
      <c r="H61" s="5"/>
      <c r="I61" s="5"/>
    </row>
    <row r="62" spans="1:10" s="6" customFormat="1" ht="21">
      <c r="A62" s="51" t="s">
        <v>43</v>
      </c>
      <c r="B62" s="26"/>
      <c r="C62" s="27"/>
      <c r="D62" s="28"/>
      <c r="F62" s="5"/>
      <c r="G62" s="5"/>
      <c r="H62" s="5"/>
      <c r="I62" s="5"/>
    </row>
    <row r="63" spans="1:10" s="6" customFormat="1" ht="21">
      <c r="A63" s="25" t="s">
        <v>42</v>
      </c>
      <c r="B63" s="26">
        <f>'[1]Macro Input'!E91</f>
        <v>1497</v>
      </c>
      <c r="C63" s="27">
        <f>ROUND((+B63/B$99),10)</f>
        <v>7.9864705000000005E-3</v>
      </c>
      <c r="D63" s="28">
        <f>IF(B63&lt;&gt;0,ROUND(C63*$D$7,6),0)</f>
        <v>23793.464346000001</v>
      </c>
      <c r="F63" s="5"/>
      <c r="G63" s="5"/>
      <c r="H63" s="5"/>
      <c r="I63" s="5"/>
    </row>
    <row r="64" spans="1:10" s="6" customFormat="1" ht="21">
      <c r="A64" s="25" t="s">
        <v>41</v>
      </c>
      <c r="B64" s="26">
        <f>'[1]Macro Input'!E92</f>
        <v>2073</v>
      </c>
      <c r="C64" s="27">
        <f>ROUND((+B64/B$99),10)</f>
        <v>1.1059421E-2</v>
      </c>
      <c r="D64" s="28">
        <f>IF(B64&lt;&gt;0,ROUND(C64*$D$7,6),0)</f>
        <v>32948.464438000003</v>
      </c>
      <c r="F64" s="5"/>
      <c r="G64" s="5"/>
      <c r="H64" s="5"/>
      <c r="I64" s="5"/>
    </row>
    <row r="65" spans="1:9" s="6" customFormat="1" ht="21">
      <c r="A65" s="25" t="s">
        <v>40</v>
      </c>
      <c r="B65" s="26">
        <f>'[1]Macro Input'!E93</f>
        <v>150</v>
      </c>
      <c r="C65" s="27">
        <f>ROUND((+B65/B$99),10)</f>
        <v>8.0024749999999998E-4</v>
      </c>
      <c r="D65" s="28">
        <f>IF(B65&lt;&gt;0,ROUND(C65*$D$7,6),0)</f>
        <v>2384.1145299999998</v>
      </c>
      <c r="F65" s="5"/>
      <c r="G65" s="5"/>
      <c r="H65" s="5"/>
      <c r="I65" s="5"/>
    </row>
    <row r="66" spans="1:9" s="6" customFormat="1" ht="21.5" thickBot="1">
      <c r="A66" s="25" t="s">
        <v>39</v>
      </c>
      <c r="B66" s="26">
        <f>'[1]Macro Input'!E94</f>
        <v>19</v>
      </c>
      <c r="C66" s="27">
        <f>ROUND((+B66/B$99),10)</f>
        <v>1.013647E-4</v>
      </c>
      <c r="D66" s="28">
        <f>IF(B66&lt;&gt;0,ROUND(C66*$D$7,6),0)</f>
        <v>301.98788999999999</v>
      </c>
      <c r="F66" s="5"/>
      <c r="G66" s="5"/>
      <c r="H66" s="5"/>
      <c r="I66" s="5"/>
    </row>
    <row r="67" spans="1:9" s="6" customFormat="1" ht="21">
      <c r="A67" s="25" t="s">
        <v>38</v>
      </c>
      <c r="B67" s="33">
        <f>SUBTOTAL(9,B63:B66)</f>
        <v>3739</v>
      </c>
      <c r="C67" s="34">
        <f>SUBTOTAL(9,C63:C66)</f>
        <v>1.9947503700000001E-2</v>
      </c>
      <c r="D67" s="35">
        <f>SUBTOTAL(9,D63:D66)</f>
        <v>59428.031203999999</v>
      </c>
      <c r="F67" s="5"/>
      <c r="G67" s="5"/>
      <c r="H67" s="5"/>
      <c r="I67" s="5"/>
    </row>
    <row r="68" spans="1:9" s="6" customFormat="1" ht="21">
      <c r="A68" s="51" t="s">
        <v>37</v>
      </c>
      <c r="B68" s="26"/>
      <c r="C68" s="27"/>
      <c r="D68" s="28"/>
      <c r="F68" s="5"/>
      <c r="G68" s="5"/>
      <c r="H68" s="5"/>
      <c r="I68" s="5"/>
    </row>
    <row r="69" spans="1:9" s="6" customFormat="1" ht="21">
      <c r="A69" s="25" t="s">
        <v>36</v>
      </c>
      <c r="B69" s="26">
        <f>'[1]Macro Input'!E105</f>
        <v>2243</v>
      </c>
      <c r="C69" s="27">
        <f>ROUND((+B69/B$99),10)</f>
        <v>1.19663683E-2</v>
      </c>
      <c r="D69" s="28">
        <f>IF(B69&lt;&gt;0,ROUND(C69*$D$7,6),0)</f>
        <v>35650.461302000003</v>
      </c>
      <c r="F69" s="5"/>
      <c r="G69" s="5"/>
      <c r="H69" s="5"/>
      <c r="I69" s="5"/>
    </row>
    <row r="70" spans="1:9" s="6" customFormat="1" ht="21">
      <c r="A70" s="25" t="s">
        <v>35</v>
      </c>
      <c r="B70" s="26">
        <f>'[1]Macro Input'!E106</f>
        <v>4675</v>
      </c>
      <c r="C70" s="27">
        <f>ROUND((+B70/B$99),10)</f>
        <v>2.4941048399999999E-2</v>
      </c>
      <c r="D70" s="28">
        <f>IF(B70&lt;&gt;0,ROUND(C70*$D$7,6),0)</f>
        <v>74304.906763000006</v>
      </c>
      <c r="F70" s="7"/>
      <c r="G70" s="5"/>
      <c r="H70" s="5"/>
      <c r="I70" s="7"/>
    </row>
    <row r="71" spans="1:9" s="6" customFormat="1" ht="21">
      <c r="A71" s="25" t="s">
        <v>34</v>
      </c>
      <c r="B71" s="26">
        <f>'[1]Macro Input'!E107</f>
        <v>918</v>
      </c>
      <c r="C71" s="27">
        <f>ROUND((+B71/B$99),10)</f>
        <v>4.8975149999999999E-3</v>
      </c>
      <c r="D71" s="28">
        <f>IF(B71&lt;&gt;0,ROUND(C71*$D$7,6),0)</f>
        <v>14590.781815</v>
      </c>
      <c r="F71" s="5"/>
      <c r="G71" s="5"/>
      <c r="H71" s="5"/>
      <c r="I71" s="5"/>
    </row>
    <row r="72" spans="1:9" s="6" customFormat="1" ht="21">
      <c r="A72" s="25" t="s">
        <v>33</v>
      </c>
      <c r="B72" s="26">
        <f>'[1]Macro Input'!E108</f>
        <v>2</v>
      </c>
      <c r="C72" s="27">
        <f>ROUND((+B72/B$99),10)</f>
        <v>1.0669999999999999E-5</v>
      </c>
      <c r="D72" s="28">
        <f>IF(B72&lt;&gt;0,ROUND(C72*$D$7,6),0)</f>
        <v>31.788292999999999</v>
      </c>
      <c r="F72" s="5"/>
      <c r="G72" s="5"/>
      <c r="H72" s="5"/>
      <c r="I72" s="5"/>
    </row>
    <row r="73" spans="1:9" s="6" customFormat="1" ht="21.5" thickBot="1">
      <c r="A73" s="25" t="s">
        <v>32</v>
      </c>
      <c r="B73" s="26">
        <f>'[1]Macro Input'!E109</f>
        <v>3442</v>
      </c>
      <c r="C73" s="27">
        <f>ROUND((+B73/B$99),10)</f>
        <v>1.8363013599999999E-2</v>
      </c>
      <c r="D73" s="28">
        <f>IF(B73&lt;&gt;0,ROUND(C73*$D$7,6),0)</f>
        <v>54707.484286999999</v>
      </c>
      <c r="F73" s="5"/>
      <c r="G73" s="5"/>
      <c r="H73" s="5"/>
      <c r="I73" s="5"/>
    </row>
    <row r="74" spans="1:9" s="6" customFormat="1" ht="21">
      <c r="A74" s="25" t="s">
        <v>31</v>
      </c>
      <c r="B74" s="33">
        <f>SUBTOTAL(9,B69:B73)</f>
        <v>11280</v>
      </c>
      <c r="C74" s="34">
        <f>SUBTOTAL(9,C69:C73)</f>
        <v>6.0178615299999995E-2</v>
      </c>
      <c r="D74" s="35">
        <f>SUBTOTAL(9,D69:D73)</f>
        <v>179285.42246000003</v>
      </c>
      <c r="F74" s="5"/>
      <c r="G74" s="5"/>
      <c r="H74" s="5"/>
      <c r="I74" s="5"/>
    </row>
    <row r="75" spans="1:9" s="6" customFormat="1" ht="21">
      <c r="A75" s="51" t="s">
        <v>30</v>
      </c>
      <c r="B75" s="26"/>
      <c r="C75" s="27"/>
      <c r="D75" s="28"/>
      <c r="F75" s="5"/>
      <c r="G75" s="5"/>
      <c r="H75" s="5"/>
      <c r="I75" s="5"/>
    </row>
    <row r="76" spans="1:9" s="6" customFormat="1" ht="21">
      <c r="A76" s="25" t="s">
        <v>29</v>
      </c>
      <c r="B76" s="29">
        <f>'[1]Macro Input'!E114</f>
        <v>0</v>
      </c>
      <c r="C76" s="27">
        <f>ROUND((+B76/B$99),10)</f>
        <v>0</v>
      </c>
      <c r="D76" s="28">
        <f>IF(B76&lt;&gt;0,ROUND(C76*$D$7,6),0)</f>
        <v>0</v>
      </c>
      <c r="F76" s="5"/>
      <c r="G76" s="5"/>
      <c r="H76" s="5"/>
      <c r="I76" s="5"/>
    </row>
    <row r="77" spans="1:9" s="6" customFormat="1" ht="21">
      <c r="A77" s="25" t="s">
        <v>28</v>
      </c>
      <c r="B77" s="26">
        <f>'[1]Macro Input'!E115</f>
        <v>293</v>
      </c>
      <c r="C77" s="27">
        <f>ROUND((+B77/B$99),10)</f>
        <v>1.5631502E-3</v>
      </c>
      <c r="D77" s="28">
        <f>IF(B77&lt;&gt;0,ROUND(C77*$D$7,6),0)</f>
        <v>4656.9706290000004</v>
      </c>
      <c r="F77" s="5"/>
      <c r="G77" s="5"/>
      <c r="H77" s="5"/>
      <c r="I77" s="5"/>
    </row>
    <row r="78" spans="1:9" s="6" customFormat="1" ht="21.5" thickBot="1">
      <c r="A78" s="25" t="s">
        <v>27</v>
      </c>
      <c r="B78" s="26">
        <f>'[1]Macro Input'!E116</f>
        <v>228</v>
      </c>
      <c r="C78" s="27">
        <f>ROUND((+B78/B$99),10)</f>
        <v>1.2163763E-3</v>
      </c>
      <c r="D78" s="28">
        <f>IF(B78&lt;&gt;0,ROUND(C78*$D$7,6),0)</f>
        <v>3623.8543829999999</v>
      </c>
      <c r="F78" s="5"/>
      <c r="G78" s="5"/>
      <c r="H78" s="5"/>
      <c r="I78" s="5"/>
    </row>
    <row r="79" spans="1:9" s="6" customFormat="1" ht="21">
      <c r="A79" s="25" t="s">
        <v>26</v>
      </c>
      <c r="B79" s="33">
        <f>SUBTOTAL(9,B76:B78)</f>
        <v>521</v>
      </c>
      <c r="C79" s="34">
        <f>SUBTOTAL(9,C76:C78)</f>
        <v>2.7795264999999998E-3</v>
      </c>
      <c r="D79" s="35">
        <f>SUBTOTAL(9,D76:D78)</f>
        <v>8280.8250120000012</v>
      </c>
      <c r="F79" s="5"/>
      <c r="G79" s="5"/>
      <c r="H79" s="5"/>
      <c r="I79" s="5"/>
    </row>
    <row r="80" spans="1:9" s="6" customFormat="1" ht="21">
      <c r="A80" s="51" t="s">
        <v>25</v>
      </c>
      <c r="B80" s="26"/>
      <c r="C80" s="23"/>
      <c r="D80" s="14"/>
      <c r="F80" s="5"/>
      <c r="G80" s="5"/>
      <c r="H80" s="5"/>
      <c r="I80" s="5"/>
    </row>
    <row r="81" spans="1:10" s="6" customFormat="1" ht="21">
      <c r="A81" s="25" t="s">
        <v>24</v>
      </c>
      <c r="B81" s="26">
        <f>'[1]Macro Input'!E121</f>
        <v>448</v>
      </c>
      <c r="C81" s="27">
        <f>ROUND((+B81/B$99),10)</f>
        <v>2.3900726999999998E-3</v>
      </c>
      <c r="D81" s="28">
        <f>IF(B81&lt;&gt;0,ROUND(C81*$D$7,6),0)</f>
        <v>7120.5558920000003</v>
      </c>
      <c r="F81" s="5"/>
      <c r="G81" s="5"/>
      <c r="H81" s="5"/>
      <c r="I81" s="5"/>
    </row>
    <row r="82" spans="1:10" s="6" customFormat="1" ht="21">
      <c r="A82" s="25" t="s">
        <v>23</v>
      </c>
      <c r="B82" s="26">
        <f>'[1]Macro Input'!E122</f>
        <v>342</v>
      </c>
      <c r="C82" s="27">
        <f>ROUND((+B82/B$99),10)</f>
        <v>1.8245644E-3</v>
      </c>
      <c r="D82" s="28">
        <f>IF(B82&lt;&gt;0,ROUND(C82*$D$7,6),0)</f>
        <v>5435.7814250000001</v>
      </c>
      <c r="F82" s="5"/>
      <c r="G82" s="5"/>
      <c r="H82" s="5"/>
      <c r="I82" s="5"/>
    </row>
    <row r="83" spans="1:10" s="6" customFormat="1" ht="21.5" thickBot="1">
      <c r="A83" s="25" t="s">
        <v>22</v>
      </c>
      <c r="B83" s="26">
        <f>'[1]Macro Input'!E123</f>
        <v>63</v>
      </c>
      <c r="C83" s="27">
        <f>ROUND((+B83/B$99),10)</f>
        <v>3.3610399999999999E-4</v>
      </c>
      <c r="D83" s="28">
        <f>IF(B83&lt;&gt;0,ROUND(C83*$D$7,6),0)</f>
        <v>1001.328251</v>
      </c>
      <c r="F83" s="5"/>
      <c r="G83" s="5"/>
      <c r="H83" s="5"/>
      <c r="I83" s="5"/>
    </row>
    <row r="84" spans="1:10" s="6" customFormat="1" ht="21">
      <c r="A84" s="25" t="s">
        <v>21</v>
      </c>
      <c r="B84" s="33">
        <f>SUBTOTAL(9,B81:B83)</f>
        <v>853</v>
      </c>
      <c r="C84" s="34">
        <f>SUBTOTAL(9,C81:C83)</f>
        <v>4.5507411000000001E-3</v>
      </c>
      <c r="D84" s="35">
        <f>SUBTOTAL(9,D81:D83)</f>
        <v>13557.665568000002</v>
      </c>
      <c r="F84" s="5"/>
      <c r="G84" s="5"/>
      <c r="H84" s="5"/>
      <c r="I84" s="5"/>
      <c r="J84" s="6" t="s">
        <v>16</v>
      </c>
    </row>
    <row r="85" spans="1:10" s="6" customFormat="1" ht="21">
      <c r="A85" s="51" t="s">
        <v>20</v>
      </c>
      <c r="B85" s="26"/>
      <c r="C85" s="27"/>
      <c r="D85" s="28"/>
      <c r="F85" s="5"/>
      <c r="G85" s="5"/>
      <c r="H85" s="5"/>
      <c r="I85" s="5"/>
    </row>
    <row r="86" spans="1:10" s="6" customFormat="1" ht="21">
      <c r="A86" s="40" t="s">
        <v>19</v>
      </c>
      <c r="B86" s="26">
        <f>'[1]Macro Input'!E128</f>
        <v>3983</v>
      </c>
      <c r="C86" s="27">
        <f>ROUND((+B86/B$99),10)</f>
        <v>2.12492398E-2</v>
      </c>
      <c r="D86" s="28">
        <f>IF(B86&lt;&gt;0,ROUND(C86*$D$7,6),0)</f>
        <v>63306.191336000004</v>
      </c>
      <c r="F86" s="7"/>
      <c r="G86" s="5"/>
      <c r="H86" s="5"/>
      <c r="I86" s="7"/>
    </row>
    <row r="87" spans="1:10" s="6" customFormat="1" ht="21">
      <c r="A87" s="40" t="s">
        <v>18</v>
      </c>
      <c r="B87" s="26">
        <f>'[1]Macro Input'!E129</f>
        <v>44</v>
      </c>
      <c r="C87" s="27">
        <f>ROUND((+B87/B$99),10)</f>
        <v>2.347393E-4</v>
      </c>
      <c r="D87" s="28">
        <f>IF(B87&lt;&gt;0,ROUND(C87*$D$7,6),0)</f>
        <v>699.34036100000003</v>
      </c>
      <c r="F87" s="5"/>
      <c r="G87" s="5"/>
      <c r="H87" s="5"/>
      <c r="I87" s="5"/>
    </row>
    <row r="88" spans="1:10" s="6" customFormat="1" ht="21.5" thickBot="1">
      <c r="A88" s="40" t="s">
        <v>17</v>
      </c>
      <c r="B88" s="26">
        <f>'[1]Macro Input'!E130</f>
        <v>219</v>
      </c>
      <c r="C88" s="27">
        <f>ROUND((+B88/B$99),10)</f>
        <v>1.1683614000000001E-3</v>
      </c>
      <c r="D88" s="28">
        <f>IF(B88&lt;&gt;0,ROUND(C88*$D$7,6),0)</f>
        <v>3480.807362</v>
      </c>
      <c r="F88" s="5"/>
      <c r="G88" s="5"/>
      <c r="H88" s="5"/>
      <c r="I88" s="5"/>
      <c r="J88" s="6" t="s">
        <v>16</v>
      </c>
    </row>
    <row r="89" spans="1:10" s="6" customFormat="1" ht="21">
      <c r="A89" s="40" t="s">
        <v>15</v>
      </c>
      <c r="B89" s="33">
        <f>SUBTOTAL(9,B86:B88)</f>
        <v>4246</v>
      </c>
      <c r="C89" s="34">
        <f>SUBTOTAL(9,C86:C88)</f>
        <v>2.2652340500000003E-2</v>
      </c>
      <c r="D89" s="35">
        <f>SUBTOTAL(9,D86:D88)</f>
        <v>67486.339059000005</v>
      </c>
      <c r="F89" s="5"/>
      <c r="G89" s="5"/>
      <c r="H89" s="5"/>
      <c r="I89" s="5"/>
    </row>
    <row r="90" spans="1:10" s="6" customFormat="1" ht="21">
      <c r="A90" s="22" t="s">
        <v>101</v>
      </c>
      <c r="B90" s="26"/>
      <c r="C90" s="27"/>
      <c r="D90" s="28"/>
      <c r="F90" s="7"/>
      <c r="G90" s="5"/>
      <c r="H90" s="5"/>
      <c r="I90" s="7"/>
    </row>
    <row r="91" spans="1:10" s="6" customFormat="1" ht="21">
      <c r="A91" s="40" t="s">
        <v>14</v>
      </c>
      <c r="B91" s="26">
        <f>'[1]Macro Input'!E135</f>
        <v>128</v>
      </c>
      <c r="C91" s="27">
        <f>ROUND((+B91/B$99),10)</f>
        <v>6.8287790000000001E-4</v>
      </c>
      <c r="D91" s="28">
        <f>IF(B91&lt;&gt;0,ROUND(C91*$D$7,6),0)</f>
        <v>2034.4444980000001</v>
      </c>
      <c r="F91" s="7"/>
      <c r="G91" s="5"/>
      <c r="H91" s="5"/>
      <c r="I91" s="7"/>
    </row>
    <row r="92" spans="1:10" s="6" customFormat="1" ht="21.5" thickBot="1">
      <c r="A92" s="40" t="s">
        <v>13</v>
      </c>
      <c r="B92" s="26">
        <f>'[1]Macro Input'!E136</f>
        <v>49</v>
      </c>
      <c r="C92" s="27">
        <f>ROUND((+B92/B$99),10)</f>
        <v>2.6141419999999997E-4</v>
      </c>
      <c r="D92" s="28">
        <f>IF(B92&lt;&gt;0,ROUND(C92*$D$7,6),0)</f>
        <v>778.81079599999998</v>
      </c>
      <c r="F92" s="5"/>
      <c r="G92" s="5"/>
      <c r="H92" s="5"/>
      <c r="I92" s="5"/>
    </row>
    <row r="93" spans="1:10" s="6" customFormat="1" ht="21">
      <c r="A93" s="21" t="s">
        <v>12</v>
      </c>
      <c r="B93" s="33">
        <f>SUBTOTAL(9,B91:B92)</f>
        <v>177</v>
      </c>
      <c r="C93" s="34">
        <f>SUBTOTAL(9,C91:C92)</f>
        <v>9.4429210000000004E-4</v>
      </c>
      <c r="D93" s="35">
        <f>SUBTOTAL(9,D91:D92)</f>
        <v>2813.255294</v>
      </c>
      <c r="F93" s="5"/>
      <c r="G93" s="5"/>
      <c r="H93" s="5"/>
      <c r="I93" s="5"/>
    </row>
    <row r="94" spans="1:10" s="6" customFormat="1" ht="21">
      <c r="A94" s="51" t="s">
        <v>11</v>
      </c>
      <c r="B94" s="26"/>
      <c r="C94" s="27"/>
      <c r="D94" s="28"/>
      <c r="F94" s="5"/>
      <c r="G94" s="5"/>
      <c r="H94" s="5"/>
      <c r="I94" s="5"/>
    </row>
    <row r="95" spans="1:10" s="6" customFormat="1" ht="21">
      <c r="A95" s="40" t="s">
        <v>10</v>
      </c>
      <c r="B95" s="26">
        <f>'[1]Macro Input'!E141</f>
        <v>19</v>
      </c>
      <c r="C95" s="27">
        <f>ROUND((+B95/B$99),10)</f>
        <v>1.013647E-4</v>
      </c>
      <c r="D95" s="28">
        <f>IF(B95&lt;&gt;0,ROUND(C95*$D$7,6),0)</f>
        <v>301.98788999999999</v>
      </c>
      <c r="F95" s="5"/>
      <c r="G95" s="5"/>
      <c r="H95" s="5"/>
      <c r="I95" s="5"/>
    </row>
    <row r="96" spans="1:10" s="6" customFormat="1" ht="21">
      <c r="A96" s="40" t="s">
        <v>9</v>
      </c>
      <c r="B96" s="26">
        <f>'[1]Macro Input'!E142</f>
        <v>646</v>
      </c>
      <c r="C96" s="27">
        <f>ROUND((+B96/B$99),10)</f>
        <v>3.4463993999999999E-3</v>
      </c>
      <c r="D96" s="28">
        <f>IF(B96&lt;&gt;0,ROUND(C96*$D$7,6),0)</f>
        <v>10267.587071</v>
      </c>
      <c r="F96" s="5"/>
      <c r="G96" s="5"/>
      <c r="H96" s="5"/>
      <c r="I96" s="5"/>
    </row>
    <row r="97" spans="1:9" s="6" customFormat="1" ht="21.5" thickBot="1">
      <c r="A97" s="40" t="s">
        <v>8</v>
      </c>
      <c r="B97" s="29">
        <f>'[1]Macro Input'!E143</f>
        <v>0</v>
      </c>
      <c r="C97" s="30">
        <f>ROUND((+B97/B$99),10)</f>
        <v>0</v>
      </c>
      <c r="D97" s="28">
        <f>IF(B97&lt;&gt;0,ROUND(C97*$D$7,6),0)</f>
        <v>0</v>
      </c>
      <c r="F97" s="5"/>
      <c r="G97" s="5"/>
      <c r="H97" s="5"/>
      <c r="I97" s="5"/>
    </row>
    <row r="98" spans="1:9" s="6" customFormat="1" ht="21">
      <c r="A98" s="40" t="s">
        <v>7</v>
      </c>
      <c r="B98" s="33">
        <f>SUBTOTAL(9,B95:B97)</f>
        <v>665</v>
      </c>
      <c r="C98" s="34">
        <f>SUBTOTAL(9,C95:C97)</f>
        <v>3.5477640999999997E-3</v>
      </c>
      <c r="D98" s="35">
        <f>SUBTOTAL(9,D95:D97)</f>
        <v>10569.574961</v>
      </c>
      <c r="F98" s="5"/>
      <c r="G98" s="5"/>
      <c r="H98" s="5"/>
      <c r="I98" s="5"/>
    </row>
    <row r="99" spans="1:9" s="6" customFormat="1" ht="42.5" thickBot="1">
      <c r="A99" s="21" t="s">
        <v>6</v>
      </c>
      <c r="B99" s="41">
        <f>SUBTOTAL(9,B10:B98)</f>
        <v>187442</v>
      </c>
      <c r="C99" s="42">
        <f>SUBTOTAL(9,C10:C98)</f>
        <v>1.0000000001</v>
      </c>
      <c r="D99" s="43">
        <f>SUBTOTAL(9,D10:D98)</f>
        <v>2979221.4657029998</v>
      </c>
      <c r="F99" s="5"/>
      <c r="G99" s="5"/>
      <c r="H99" s="5"/>
      <c r="I99" s="5"/>
    </row>
    <row r="100" spans="1:9" ht="21.5" thickTop="1">
      <c r="A100" s="51" t="s">
        <v>5</v>
      </c>
      <c r="B100" s="26"/>
      <c r="C100" s="27"/>
      <c r="D100" s="44"/>
    </row>
    <row r="101" spans="1:9" ht="21">
      <c r="A101" s="40" t="s">
        <v>4</v>
      </c>
      <c r="B101" s="26">
        <f>'[1]Macro Input'!E99</f>
        <v>1407</v>
      </c>
      <c r="C101" s="27">
        <f>ROUND((+B101/B$103),10)</f>
        <v>1.86609724E-2</v>
      </c>
      <c r="D101" s="28">
        <f>IF(B101&lt;&gt;0,ROUND(C101*$D$8,6),0)</f>
        <v>16816.348795999998</v>
      </c>
      <c r="F101" s="2"/>
    </row>
    <row r="102" spans="1:9" ht="21.5" thickBot="1">
      <c r="A102" s="40" t="s">
        <v>3</v>
      </c>
      <c r="B102" s="26">
        <f>'[1]Macro Input'!E100</f>
        <v>73991</v>
      </c>
      <c r="C102" s="27">
        <f>ROUND((+B102/B$103),10)</f>
        <v>0.98133902760000002</v>
      </c>
      <c r="D102" s="28">
        <f>IF(B102&lt;&gt;0,ROUND(C102*$D$8,6),0)</f>
        <v>884334.37559399998</v>
      </c>
      <c r="F102" s="5"/>
    </row>
    <row r="103" spans="1:9" ht="21">
      <c r="A103" s="40" t="s">
        <v>2</v>
      </c>
      <c r="B103" s="33">
        <f>SUBTOTAL(9,B101:B102)</f>
        <v>75398</v>
      </c>
      <c r="C103" s="34">
        <f>SUBTOTAL(9,C101:C102)</f>
        <v>1</v>
      </c>
      <c r="D103" s="35">
        <f>SUBTOTAL(9,D101:D102)</f>
        <v>901150.72438999999</v>
      </c>
    </row>
    <row r="104" spans="1:9" ht="21.5" thickBot="1">
      <c r="A104" s="20" t="s">
        <v>1</v>
      </c>
      <c r="B104" s="45">
        <f>B99+B103</f>
        <v>262840</v>
      </c>
      <c r="C104" s="13"/>
      <c r="D104" s="46">
        <f>D99+D103</f>
        <v>3880372.190093</v>
      </c>
    </row>
    <row r="105" spans="1:9" ht="21.5" thickTop="1">
      <c r="A105" s="47" t="s">
        <v>0</v>
      </c>
      <c r="B105" s="48"/>
      <c r="C105" s="49"/>
      <c r="D105" s="49"/>
      <c r="E105" s="4"/>
      <c r="F105" s="2"/>
    </row>
    <row r="106" spans="1:9" ht="126">
      <c r="A106" s="50" t="s">
        <v>100</v>
      </c>
      <c r="B106" s="13"/>
      <c r="C106" s="13"/>
      <c r="D106" s="23"/>
      <c r="F106" s="2"/>
    </row>
    <row r="108" spans="1:9">
      <c r="D108" s="3"/>
    </row>
    <row r="109" spans="1:9">
      <c r="D109" s="3"/>
    </row>
  </sheetData>
  <printOptions horizontalCentered="1"/>
  <pageMargins left="0.25" right="0.25" top="0.5" bottom="0.5" header="0.3" footer="0.3"/>
  <pageSetup scale="85" fitToHeight="6" orientation="portrait" horizontalDpi="200" verticalDpi="200" r:id="rId1"/>
  <headerFooter>
    <oddFooter>&amp;RSchedule B-4A
Page &amp;P of &amp;N</oddFooter>
  </headerFooter>
  <rowBreaks count="3" manualBreakCount="3">
    <brk id="59" max="9" man="1"/>
    <brk id="79" max="9" man="1"/>
    <brk id="99" max="9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Storage TABLE</vt:lpstr>
      <vt:lpstr>'Storage TABLE'!Print_Area</vt:lpstr>
      <vt:lpstr>'Storage TABLE'!Print_Area_MI</vt:lpstr>
      <vt:lpstr>'Storage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M&amp;I 2021 Schedule B-4a</dc:title>
  <dc:creator>Hawkins, Travis Aaron</dc:creator>
  <cp:lastModifiedBy>Savignano, Diana L</cp:lastModifiedBy>
  <cp:lastPrinted>2022-12-30T17:28:02Z</cp:lastPrinted>
  <dcterms:created xsi:type="dcterms:W3CDTF">2022-09-17T03:08:25Z</dcterms:created>
  <dcterms:modified xsi:type="dcterms:W3CDTF">2022-12-30T21:54:54Z</dcterms:modified>
</cp:coreProperties>
</file>