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thawkins_usbr_gov/Documents/Desktop/"/>
    </mc:Choice>
  </mc:AlternateContent>
  <xr:revisionPtr revIDLastSave="216" documentId="13_ncr:1_{8FB4BD00-95D0-4846-AC80-5E11938337B9}" xr6:coauthVersionLast="47" xr6:coauthVersionMax="47" xr10:uidLastSave="{0B2E3538-F5CA-4E00-8762-F34E4E8135DB}"/>
  <bookViews>
    <workbookView xWindow="-108" yWindow="-108" windowWidth="23256" windowHeight="12576" activeTab="1" xr2:uid="{AB4A0D51-F8DF-4950-A764-4D385DAF8E91}"/>
  </bookViews>
  <sheets>
    <sheet name="OUTPUT" sheetId="1" r:id="rId1"/>
    <sheet name="Footnotes" sheetId="2" r:id="rId2"/>
  </sheets>
  <externalReferences>
    <externalReference r:id="rId3"/>
  </externalReferences>
  <definedNames>
    <definedName name="_xlnm.Print_Area" localSheetId="1">Footnotes!$A$1:$H$26</definedName>
    <definedName name="_xlnm.Print_Area" localSheetId="0">OUTPUT!$A$1:$I$89</definedName>
    <definedName name="_xlnm.Print_Titles" localSheetId="0">OUTPUT!$2:$9</definedName>
    <definedName name="TEXT3A">#REF!</definedName>
    <definedName name="TEXT3B">#REF!</definedName>
    <definedName name="TEXT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/>
  <c r="B15" i="2"/>
  <c r="AX93" i="2"/>
  <c r="AM93" i="2"/>
  <c r="AM89" i="2"/>
  <c r="AM88" i="2"/>
  <c r="AX87" i="2"/>
  <c r="AM87" i="2"/>
  <c r="AX86" i="2"/>
  <c r="AM86" i="2"/>
  <c r="AM85" i="2"/>
  <c r="AX84" i="2"/>
  <c r="AM84" i="2"/>
  <c r="AX83" i="2"/>
  <c r="AM83" i="2"/>
  <c r="AX82" i="2"/>
  <c r="AM82" i="2"/>
  <c r="D54" i="2"/>
  <c r="D53" i="2"/>
  <c r="A3" i="2"/>
  <c r="AM166" i="1"/>
  <c r="AB166" i="1"/>
  <c r="AB162" i="1"/>
  <c r="AB161" i="1"/>
  <c r="AM160" i="1"/>
  <c r="AB160" i="1"/>
  <c r="AM159" i="1"/>
  <c r="AB159" i="1"/>
  <c r="AB158" i="1"/>
  <c r="AM157" i="1"/>
  <c r="AB157" i="1"/>
  <c r="AM156" i="1"/>
  <c r="AB156" i="1"/>
  <c r="AM155" i="1"/>
  <c r="AB155" i="1"/>
  <c r="H88" i="1"/>
  <c r="F88" i="1"/>
  <c r="E88" i="1"/>
  <c r="C88" i="1"/>
  <c r="B88" i="1"/>
  <c r="H87" i="1"/>
  <c r="F87" i="1"/>
  <c r="E87" i="1"/>
  <c r="C87" i="1"/>
  <c r="B87" i="1"/>
  <c r="H86" i="1"/>
  <c r="F86" i="1"/>
  <c r="E86" i="1"/>
  <c r="C86" i="1"/>
  <c r="B86" i="1"/>
  <c r="H84" i="1"/>
  <c r="F84" i="1"/>
  <c r="E84" i="1"/>
  <c r="C84" i="1"/>
  <c r="B84" i="1"/>
  <c r="H83" i="1"/>
  <c r="F83" i="1"/>
  <c r="E83" i="1"/>
  <c r="C83" i="1"/>
  <c r="B83" i="1"/>
  <c r="H81" i="1"/>
  <c r="F81" i="1"/>
  <c r="E81" i="1"/>
  <c r="C81" i="1"/>
  <c r="B81" i="1"/>
  <c r="H80" i="1"/>
  <c r="F80" i="1"/>
  <c r="E80" i="1"/>
  <c r="C80" i="1"/>
  <c r="B80" i="1"/>
  <c r="H79" i="1"/>
  <c r="F79" i="1"/>
  <c r="E79" i="1"/>
  <c r="C79" i="1"/>
  <c r="B79" i="1"/>
  <c r="H77" i="1"/>
  <c r="F77" i="1"/>
  <c r="E77" i="1"/>
  <c r="C77" i="1"/>
  <c r="B77" i="1"/>
  <c r="H76" i="1"/>
  <c r="F76" i="1"/>
  <c r="E76" i="1"/>
  <c r="C76" i="1"/>
  <c r="B76" i="1"/>
  <c r="H75" i="1"/>
  <c r="F75" i="1"/>
  <c r="E75" i="1"/>
  <c r="C75" i="1"/>
  <c r="B75" i="1"/>
  <c r="H73" i="1"/>
  <c r="F73" i="1"/>
  <c r="E73" i="1"/>
  <c r="C73" i="1"/>
  <c r="B73" i="1"/>
  <c r="H72" i="1"/>
  <c r="F72" i="1"/>
  <c r="E72" i="1"/>
  <c r="C72" i="1"/>
  <c r="B72" i="1"/>
  <c r="H71" i="1"/>
  <c r="F71" i="1"/>
  <c r="E71" i="1"/>
  <c r="C71" i="1"/>
  <c r="B71" i="1"/>
  <c r="H69" i="1"/>
  <c r="F69" i="1"/>
  <c r="E69" i="1"/>
  <c r="C69" i="1"/>
  <c r="B69" i="1"/>
  <c r="H68" i="1"/>
  <c r="F68" i="1"/>
  <c r="E68" i="1"/>
  <c r="C68" i="1"/>
  <c r="B68" i="1"/>
  <c r="H67" i="1"/>
  <c r="F67" i="1"/>
  <c r="E67" i="1"/>
  <c r="C67" i="1"/>
  <c r="B67" i="1"/>
  <c r="H66" i="1"/>
  <c r="F66" i="1"/>
  <c r="E66" i="1"/>
  <c r="C66" i="1"/>
  <c r="B66" i="1"/>
  <c r="H65" i="1"/>
  <c r="F65" i="1"/>
  <c r="E65" i="1"/>
  <c r="C65" i="1"/>
  <c r="B65" i="1"/>
  <c r="H63" i="1"/>
  <c r="F63" i="1"/>
  <c r="E63" i="1"/>
  <c r="C63" i="1"/>
  <c r="B63" i="1"/>
  <c r="H62" i="1"/>
  <c r="F62" i="1"/>
  <c r="E62" i="1"/>
  <c r="C62" i="1"/>
  <c r="B62" i="1"/>
  <c r="H60" i="1"/>
  <c r="F60" i="1"/>
  <c r="E60" i="1"/>
  <c r="C60" i="1"/>
  <c r="B60" i="1"/>
  <c r="H59" i="1"/>
  <c r="F59" i="1"/>
  <c r="E59" i="1"/>
  <c r="C59" i="1"/>
  <c r="B59" i="1"/>
  <c r="H58" i="1"/>
  <c r="F58" i="1"/>
  <c r="E58" i="1"/>
  <c r="C58" i="1"/>
  <c r="B58" i="1"/>
  <c r="H57" i="1"/>
  <c r="F57" i="1"/>
  <c r="E57" i="1"/>
  <c r="C57" i="1"/>
  <c r="B57" i="1"/>
  <c r="H55" i="1"/>
  <c r="F55" i="1"/>
  <c r="E55" i="1"/>
  <c r="C55" i="1"/>
  <c r="B55" i="1"/>
  <c r="H53" i="1"/>
  <c r="F53" i="1"/>
  <c r="E53" i="1"/>
  <c r="C53" i="1"/>
  <c r="B53" i="1"/>
  <c r="H52" i="1"/>
  <c r="F52" i="1"/>
  <c r="E52" i="1"/>
  <c r="C52" i="1"/>
  <c r="B52" i="1"/>
  <c r="H51" i="1"/>
  <c r="F51" i="1"/>
  <c r="E51" i="1"/>
  <c r="C51" i="1"/>
  <c r="B51" i="1"/>
  <c r="H50" i="1"/>
  <c r="F50" i="1"/>
  <c r="E50" i="1"/>
  <c r="C50" i="1"/>
  <c r="B50" i="1"/>
  <c r="H49" i="1"/>
  <c r="F49" i="1"/>
  <c r="E49" i="1"/>
  <c r="C49" i="1"/>
  <c r="B49" i="1"/>
  <c r="H48" i="1"/>
  <c r="F48" i="1"/>
  <c r="E48" i="1"/>
  <c r="C48" i="1"/>
  <c r="B48" i="1"/>
  <c r="H47" i="1"/>
  <c r="F47" i="1"/>
  <c r="E47" i="1"/>
  <c r="C47" i="1"/>
  <c r="B47" i="1"/>
  <c r="H46" i="1"/>
  <c r="F46" i="1"/>
  <c r="E46" i="1"/>
  <c r="C46" i="1"/>
  <c r="B46" i="1"/>
  <c r="H44" i="1"/>
  <c r="F44" i="1"/>
  <c r="E44" i="1"/>
  <c r="C44" i="1"/>
  <c r="B44" i="1"/>
  <c r="H43" i="1"/>
  <c r="F43" i="1"/>
  <c r="E43" i="1"/>
  <c r="C43" i="1"/>
  <c r="B43" i="1"/>
  <c r="H41" i="1"/>
  <c r="F41" i="1"/>
  <c r="E41" i="1"/>
  <c r="C41" i="1"/>
  <c r="B41" i="1"/>
  <c r="H40" i="1"/>
  <c r="F40" i="1"/>
  <c r="E40" i="1"/>
  <c r="C40" i="1"/>
  <c r="B40" i="1"/>
  <c r="H39" i="1"/>
  <c r="E15" i="2" s="1"/>
  <c r="F39" i="1"/>
  <c r="E39" i="1"/>
  <c r="C39" i="1"/>
  <c r="B39" i="1"/>
  <c r="H37" i="1"/>
  <c r="F37" i="1"/>
  <c r="E37" i="1"/>
  <c r="C37" i="1"/>
  <c r="B37" i="1"/>
  <c r="H36" i="1"/>
  <c r="F36" i="1"/>
  <c r="E36" i="1"/>
  <c r="C36" i="1"/>
  <c r="B36" i="1"/>
  <c r="H35" i="1"/>
  <c r="F35" i="1"/>
  <c r="E35" i="1"/>
  <c r="C35" i="1"/>
  <c r="B35" i="1"/>
  <c r="H34" i="1"/>
  <c r="E14" i="2" s="1"/>
  <c r="F34" i="1"/>
  <c r="E34" i="1"/>
  <c r="C34" i="1"/>
  <c r="B34" i="1"/>
  <c r="H33" i="1"/>
  <c r="F33" i="1"/>
  <c r="E33" i="1"/>
  <c r="C33" i="1"/>
  <c r="B33" i="1"/>
  <c r="H32" i="1"/>
  <c r="F32" i="1"/>
  <c r="E32" i="1"/>
  <c r="C32" i="1"/>
  <c r="B32" i="1"/>
  <c r="H30" i="1"/>
  <c r="F30" i="1"/>
  <c r="E30" i="1"/>
  <c r="C30" i="1"/>
  <c r="B30" i="1"/>
  <c r="H29" i="1"/>
  <c r="F29" i="1"/>
  <c r="E29" i="1"/>
  <c r="C29" i="1"/>
  <c r="B29" i="1"/>
  <c r="H28" i="1"/>
  <c r="F28" i="1"/>
  <c r="E28" i="1"/>
  <c r="C28" i="1"/>
  <c r="B28" i="1"/>
  <c r="H27" i="1"/>
  <c r="F27" i="1"/>
  <c r="E27" i="1"/>
  <c r="C27" i="1"/>
  <c r="B27" i="1"/>
  <c r="H26" i="1"/>
  <c r="F26" i="1"/>
  <c r="E26" i="1"/>
  <c r="C26" i="1"/>
  <c r="B26" i="1"/>
  <c r="H25" i="1"/>
  <c r="F25" i="1"/>
  <c r="E25" i="1"/>
  <c r="C25" i="1"/>
  <c r="B25" i="1"/>
  <c r="H23" i="1"/>
  <c r="F23" i="1"/>
  <c r="E23" i="1"/>
  <c r="C23" i="1"/>
  <c r="B23" i="1"/>
  <c r="H22" i="1"/>
  <c r="F22" i="1"/>
  <c r="E22" i="1"/>
  <c r="C22" i="1"/>
  <c r="B22" i="1"/>
  <c r="H20" i="1"/>
  <c r="E13" i="2" s="1"/>
  <c r="F20" i="1"/>
  <c r="E20" i="1"/>
  <c r="C20" i="1"/>
  <c r="B20" i="1"/>
  <c r="H18" i="1"/>
  <c r="F18" i="1"/>
  <c r="E18" i="1"/>
  <c r="C18" i="1"/>
  <c r="B18" i="1"/>
  <c r="H16" i="1"/>
  <c r="F16" i="1"/>
  <c r="E16" i="1"/>
  <c r="C16" i="1"/>
  <c r="B16" i="1"/>
  <c r="H14" i="1"/>
  <c r="F14" i="1"/>
  <c r="E14" i="1"/>
  <c r="C14" i="1"/>
  <c r="B14" i="1"/>
  <c r="H13" i="1"/>
  <c r="F13" i="1"/>
  <c r="E13" i="1"/>
  <c r="C13" i="1"/>
  <c r="B13" i="1"/>
  <c r="H12" i="1"/>
  <c r="F12" i="1"/>
  <c r="E12" i="1"/>
  <c r="C12" i="1"/>
  <c r="B12" i="1"/>
  <c r="H11" i="1"/>
  <c r="F11" i="1"/>
  <c r="E11" i="1"/>
  <c r="C11" i="1"/>
  <c r="B11" i="1"/>
  <c r="A6" i="2"/>
  <c r="A5" i="2"/>
  <c r="A4" i="2"/>
  <c r="A2" i="1"/>
  <c r="A2" i="2" s="1"/>
  <c r="A1" i="1"/>
  <c r="A1" i="2" s="1"/>
  <c r="AM91" i="2" l="1"/>
  <c r="AM95" i="2" s="1"/>
  <c r="AX91" i="2"/>
  <c r="AX95" i="2" s="1"/>
  <c r="D11" i="1"/>
  <c r="D13" i="1"/>
  <c r="D16" i="1"/>
  <c r="D20" i="1"/>
  <c r="D23" i="1"/>
  <c r="D34" i="1"/>
  <c r="G57" i="1"/>
  <c r="I57" i="1" s="1"/>
  <c r="G59" i="1"/>
  <c r="I59" i="1" s="1"/>
  <c r="G62" i="1"/>
  <c r="I62" i="1" s="1"/>
  <c r="G65" i="1"/>
  <c r="I65" i="1" s="1"/>
  <c r="G67" i="1"/>
  <c r="I67" i="1" s="1"/>
  <c r="G69" i="1"/>
  <c r="I69" i="1" s="1"/>
  <c r="G72" i="1"/>
  <c r="I72" i="1" s="1"/>
  <c r="G75" i="1"/>
  <c r="I75" i="1" s="1"/>
  <c r="G77" i="1"/>
  <c r="I77" i="1" s="1"/>
  <c r="G80" i="1"/>
  <c r="I80" i="1" s="1"/>
  <c r="G83" i="1"/>
  <c r="I83" i="1" s="1"/>
  <c r="G86" i="1"/>
  <c r="I86" i="1" s="1"/>
  <c r="D58" i="1"/>
  <c r="D63" i="1"/>
  <c r="D66" i="1"/>
  <c r="D68" i="1"/>
  <c r="D71" i="1"/>
  <c r="D73" i="1"/>
  <c r="D79" i="1"/>
  <c r="D81" i="1"/>
  <c r="D84" i="1"/>
  <c r="D87" i="1"/>
  <c r="D33" i="1"/>
  <c r="D35" i="1"/>
  <c r="G58" i="1"/>
  <c r="I58" i="1" s="1"/>
  <c r="G60" i="1"/>
  <c r="I60" i="1" s="1"/>
  <c r="G63" i="1"/>
  <c r="I63" i="1" s="1"/>
  <c r="G66" i="1"/>
  <c r="I66" i="1" s="1"/>
  <c r="G68" i="1"/>
  <c r="I68" i="1" s="1"/>
  <c r="G71" i="1"/>
  <c r="I71" i="1" s="1"/>
  <c r="G73" i="1"/>
  <c r="I73" i="1" s="1"/>
  <c r="G76" i="1"/>
  <c r="I76" i="1" s="1"/>
  <c r="G79" i="1"/>
  <c r="I79" i="1" s="1"/>
  <c r="G81" i="1"/>
  <c r="I81" i="1" s="1"/>
  <c r="G84" i="1"/>
  <c r="I84" i="1" s="1"/>
  <c r="G87" i="1"/>
  <c r="I87" i="1" s="1"/>
  <c r="G11" i="1"/>
  <c r="I11" i="1" s="1"/>
  <c r="G13" i="1"/>
  <c r="I13" i="1" s="1"/>
  <c r="G16" i="1"/>
  <c r="I16" i="1" s="1"/>
  <c r="G23" i="1"/>
  <c r="I23" i="1" s="1"/>
  <c r="G26" i="1"/>
  <c r="I26" i="1" s="1"/>
  <c r="D26" i="1"/>
  <c r="D28" i="1"/>
  <c r="G34" i="1"/>
  <c r="D14" i="2" s="1"/>
  <c r="F14" i="2" s="1"/>
  <c r="I34" i="1" s="1"/>
  <c r="G12" i="1"/>
  <c r="I12" i="1" s="1"/>
  <c r="G18" i="1"/>
  <c r="I18" i="1" s="1"/>
  <c r="G22" i="1"/>
  <c r="I22" i="1" s="1"/>
  <c r="G25" i="1"/>
  <c r="I25" i="1" s="1"/>
  <c r="G27" i="1"/>
  <c r="I27" i="1" s="1"/>
  <c r="G29" i="1"/>
  <c r="I29" i="1" s="1"/>
  <c r="G32" i="1"/>
  <c r="I32" i="1" s="1"/>
  <c r="D40" i="1"/>
  <c r="D46" i="1"/>
  <c r="D50" i="1"/>
  <c r="D55" i="1"/>
  <c r="G33" i="1"/>
  <c r="I33" i="1" s="1"/>
  <c r="AB164" i="1"/>
  <c r="AB168" i="1" s="1"/>
  <c r="G30" i="1"/>
  <c r="I30" i="1" s="1"/>
  <c r="AM164" i="1"/>
  <c r="AM168" i="1" s="1"/>
  <c r="D57" i="1"/>
  <c r="D59" i="1"/>
  <c r="D62" i="1"/>
  <c r="D65" i="1"/>
  <c r="D67" i="1"/>
  <c r="D69" i="1"/>
  <c r="D72" i="1"/>
  <c r="D75" i="1"/>
  <c r="D77" i="1"/>
  <c r="D80" i="1"/>
  <c r="D83" i="1"/>
  <c r="D86" i="1"/>
  <c r="D88" i="1"/>
  <c r="D12" i="1"/>
  <c r="D14" i="1"/>
  <c r="D18" i="1"/>
  <c r="D22" i="1"/>
  <c r="D27" i="1"/>
  <c r="D29" i="1"/>
  <c r="D32" i="1"/>
  <c r="G36" i="1"/>
  <c r="I36" i="1" s="1"/>
  <c r="G41" i="1"/>
  <c r="I41" i="1" s="1"/>
  <c r="G47" i="1"/>
  <c r="G51" i="1"/>
  <c r="I51" i="1" s="1"/>
  <c r="D44" i="1"/>
  <c r="D49" i="1"/>
  <c r="G14" i="1"/>
  <c r="I14" i="1" s="1"/>
  <c r="D30" i="1"/>
  <c r="G20" i="1"/>
  <c r="D13" i="2" s="1"/>
  <c r="F13" i="2" s="1"/>
  <c r="I20" i="1" s="1"/>
  <c r="G40" i="1"/>
  <c r="I40" i="1" s="1"/>
  <c r="G46" i="1"/>
  <c r="I46" i="1" s="1"/>
  <c r="G50" i="1"/>
  <c r="I50" i="1" s="1"/>
  <c r="D25" i="1"/>
  <c r="D39" i="1"/>
  <c r="D53" i="1"/>
  <c r="G55" i="1"/>
  <c r="I55" i="1" s="1"/>
  <c r="G35" i="1"/>
  <c r="I35" i="1" s="1"/>
  <c r="G88" i="1"/>
  <c r="I88" i="1" s="1"/>
  <c r="G39" i="1"/>
  <c r="D15" i="2" s="1"/>
  <c r="F15" i="2" s="1"/>
  <c r="I39" i="1" s="1"/>
  <c r="G53" i="1"/>
  <c r="I53" i="1" s="1"/>
  <c r="D37" i="1"/>
  <c r="D43" i="1"/>
  <c r="D48" i="1"/>
  <c r="D52" i="1"/>
  <c r="G37" i="1"/>
  <c r="I37" i="1" s="1"/>
  <c r="G43" i="1"/>
  <c r="I43" i="1" s="1"/>
  <c r="G48" i="1"/>
  <c r="I48" i="1" s="1"/>
  <c r="G52" i="1"/>
  <c r="I52" i="1" s="1"/>
  <c r="G49" i="1"/>
  <c r="I49" i="1" s="1"/>
  <c r="B89" i="1"/>
  <c r="D60" i="1"/>
  <c r="D76" i="1"/>
  <c r="F89" i="1"/>
  <c r="G44" i="1"/>
  <c r="I44" i="1" s="1"/>
  <c r="H89" i="1"/>
  <c r="C89" i="1"/>
  <c r="G28" i="1"/>
  <c r="I28" i="1" s="1"/>
  <c r="D36" i="1"/>
  <c r="D41" i="1"/>
  <c r="D47" i="1"/>
  <c r="D51" i="1"/>
  <c r="E89" i="1"/>
  <c r="I47" i="1" l="1"/>
  <c r="D89" i="1"/>
  <c r="G89" i="1"/>
</calcChain>
</file>

<file path=xl/sharedStrings.xml><?xml version="1.0" encoding="utf-8"?>
<sst xmlns="http://schemas.openxmlformats.org/spreadsheetml/2006/main" count="246" uniqueCount="127">
  <si>
    <t>Black Butte D&amp;R</t>
  </si>
  <si>
    <t>County of Colusa</t>
  </si>
  <si>
    <t xml:space="preserve">Elk Creek CSD  </t>
  </si>
  <si>
    <t>US Forest Service - BB</t>
  </si>
  <si>
    <t>Whitney Const.</t>
  </si>
  <si>
    <t>Clear Creek Unit</t>
  </si>
  <si>
    <t>Clear Creek CSD</t>
  </si>
  <si>
    <t>Contra Costa Canal</t>
  </si>
  <si>
    <t>Contra Costa WD</t>
  </si>
  <si>
    <t>Cow Creek Unit</t>
  </si>
  <si>
    <r>
      <t xml:space="preserve">Bella Vista WD  </t>
    </r>
    <r>
      <rPr>
        <vertAlign val="superscript"/>
        <sz val="12"/>
        <color rgb="FF000000"/>
        <rFont val="Arial"/>
        <family val="2"/>
      </rPr>
      <t>2/</t>
    </r>
  </si>
  <si>
    <t>Cross Valley Canal</t>
  </si>
  <si>
    <t>County of Fresno</t>
  </si>
  <si>
    <t>County of Tulare</t>
  </si>
  <si>
    <t>Delta-Mendota Canal</t>
  </si>
  <si>
    <t xml:space="preserve">Byron Bethany ID  </t>
  </si>
  <si>
    <t>City of Tracy</t>
  </si>
  <si>
    <r>
      <t xml:space="preserve">Del Puerto WD   </t>
    </r>
    <r>
      <rPr>
        <vertAlign val="superscript"/>
        <sz val="12"/>
        <color rgb="FF000000"/>
        <rFont val="Arial"/>
        <family val="2"/>
      </rPr>
      <t xml:space="preserve"> 4/</t>
    </r>
  </si>
  <si>
    <t>Department of VA</t>
  </si>
  <si>
    <t>Panoche WD - DMC</t>
  </si>
  <si>
    <t xml:space="preserve">San Luis WD - DMC  </t>
  </si>
  <si>
    <t>Folsom D&amp;R</t>
  </si>
  <si>
    <t>City of Folsom</t>
  </si>
  <si>
    <t xml:space="preserve">City of Roseville </t>
  </si>
  <si>
    <r>
      <t xml:space="preserve">El Dorado ID - FD&amp;R  </t>
    </r>
    <r>
      <rPr>
        <vertAlign val="superscript"/>
        <sz val="12"/>
        <color rgb="FF000000"/>
        <rFont val="Arial"/>
        <family val="2"/>
      </rPr>
      <t>2/</t>
    </r>
  </si>
  <si>
    <t>Placer County WA</t>
  </si>
  <si>
    <t xml:space="preserve">Sacramento County WA     </t>
  </si>
  <si>
    <t>San Juan  WD</t>
  </si>
  <si>
    <t>Folsom-South Canal</t>
  </si>
  <si>
    <r>
      <t xml:space="preserve">East Bay MUD </t>
    </r>
    <r>
      <rPr>
        <vertAlign val="superscript"/>
        <sz val="12"/>
        <color indexed="8"/>
        <rFont val="Arial"/>
        <family val="2"/>
      </rPr>
      <t xml:space="preserve"> </t>
    </r>
    <r>
      <rPr>
        <vertAlign val="superscript"/>
        <sz val="12"/>
        <color rgb="FF000000"/>
        <rFont val="Arial"/>
        <family val="2"/>
      </rPr>
      <t>2/</t>
    </r>
  </si>
  <si>
    <r>
      <t xml:space="preserve">Sacramento County WA - FSC  </t>
    </r>
    <r>
      <rPr>
        <vertAlign val="superscript"/>
        <sz val="12"/>
        <color indexed="8"/>
        <rFont val="Arial"/>
        <family val="2"/>
      </rPr>
      <t>2/</t>
    </r>
  </si>
  <si>
    <t xml:space="preserve">Sacramento MUD </t>
  </si>
  <si>
    <t>Friant Dam</t>
  </si>
  <si>
    <t>County of Madera</t>
  </si>
  <si>
    <t>Fresno County WW#18</t>
  </si>
  <si>
    <t>Friant-Kern Canal</t>
  </si>
  <si>
    <t xml:space="preserve">Arvin-Edison WSD  </t>
  </si>
  <si>
    <r>
      <t xml:space="preserve">City of Fresno   </t>
    </r>
    <r>
      <rPr>
        <vertAlign val="superscript"/>
        <sz val="12"/>
        <color indexed="8"/>
        <rFont val="Arial"/>
        <family val="2"/>
      </rPr>
      <t>2/</t>
    </r>
  </si>
  <si>
    <t>City of Lindsay</t>
  </si>
  <si>
    <t>City of Orange Cove</t>
  </si>
  <si>
    <r>
      <t xml:space="preserve">Delano-Earlimart ID </t>
    </r>
    <r>
      <rPr>
        <vertAlign val="superscript"/>
        <sz val="12"/>
        <color rgb="FF000000"/>
        <rFont val="Arial"/>
        <family val="2"/>
      </rPr>
      <t>3/</t>
    </r>
  </si>
  <si>
    <t xml:space="preserve">Lindsay-Strathmore ID  </t>
  </si>
  <si>
    <t xml:space="preserve">Shafter-Wasco ID </t>
  </si>
  <si>
    <r>
      <t xml:space="preserve">Terra Bella </t>
    </r>
    <r>
      <rPr>
        <vertAlign val="superscript"/>
        <sz val="12"/>
        <color rgb="FF000000"/>
        <rFont val="Arial"/>
        <family val="2"/>
      </rPr>
      <t>3/</t>
    </r>
  </si>
  <si>
    <t>New Melones D &amp; R</t>
  </si>
  <si>
    <r>
      <t>Stockton-East WD</t>
    </r>
    <r>
      <rPr>
        <vertAlign val="superscript"/>
        <sz val="12"/>
        <color rgb="FF000000"/>
        <rFont val="Arial"/>
        <family val="2"/>
      </rPr>
      <t xml:space="preserve">  </t>
    </r>
  </si>
  <si>
    <t>Sacramento River</t>
  </si>
  <si>
    <t>City of Redding - SR</t>
  </si>
  <si>
    <t>City of West Sacramento</t>
  </si>
  <si>
    <t xml:space="preserve">Lake California P.O.A.  </t>
  </si>
  <si>
    <t xml:space="preserve">Riverview Golf &amp; CC    </t>
  </si>
  <si>
    <t>San Felipe Unit</t>
  </si>
  <si>
    <t>SB County WD - IB</t>
  </si>
  <si>
    <t xml:space="preserve">SC  Valley WD - IB  </t>
  </si>
  <si>
    <t>San Luis Canal - Fresno</t>
  </si>
  <si>
    <t>City of Avenal</t>
  </si>
  <si>
    <t xml:space="preserve">City of Coalinga  </t>
  </si>
  <si>
    <t>City of Huron</t>
  </si>
  <si>
    <t>State of CA</t>
  </si>
  <si>
    <t xml:space="preserve">Westlands WD   </t>
  </si>
  <si>
    <t>San Luis Canal - Tracy</t>
  </si>
  <si>
    <r>
      <t xml:space="preserve">Pacheco WD - SLC  </t>
    </r>
    <r>
      <rPr>
        <vertAlign val="superscript"/>
        <sz val="12"/>
        <color indexed="8"/>
        <rFont val="Arial"/>
        <family val="2"/>
      </rPr>
      <t>1/</t>
    </r>
  </si>
  <si>
    <t>Panoche WD - SLC</t>
  </si>
  <si>
    <t>San Luis WD - SLC</t>
  </si>
  <si>
    <t>Shasta D&amp;R</t>
  </si>
  <si>
    <t xml:space="preserve">Centerville CSD  </t>
  </si>
  <si>
    <t xml:space="preserve">Mountain Gate CSD     </t>
  </si>
  <si>
    <t xml:space="preserve">Shasta CWA </t>
  </si>
  <si>
    <t>Spring Creek Conduit</t>
  </si>
  <si>
    <t xml:space="preserve">City of Redding - SCC  </t>
  </si>
  <si>
    <t xml:space="preserve">Shasta CWA  - SCC  </t>
  </si>
  <si>
    <t xml:space="preserve">Shasta CSD  </t>
  </si>
  <si>
    <t>Tehama-Colusa Canal</t>
  </si>
  <si>
    <t>Colusa County WD</t>
  </si>
  <si>
    <t>Kanawha WD</t>
  </si>
  <si>
    <t>Toyon Pipeline</t>
  </si>
  <si>
    <t xml:space="preserve">City of Redding - TP </t>
  </si>
  <si>
    <t>US Forest Service</t>
  </si>
  <si>
    <t>Grand Total</t>
  </si>
  <si>
    <t>Difference</t>
  </si>
  <si>
    <t>Change in Beginning</t>
  </si>
  <si>
    <t>-</t>
  </si>
  <si>
    <t>Deficit Balance</t>
  </si>
  <si>
    <t>Capital Repayment Balance</t>
  </si>
  <si>
    <t>Recorded in</t>
  </si>
  <si>
    <t>FY 1994</t>
  </si>
  <si>
    <t>FY 1995</t>
  </si>
  <si>
    <t xml:space="preserve">   Contractors with Differences:</t>
  </si>
  <si>
    <t>Water Rates</t>
  </si>
  <si>
    <t>CCWD - Contra Costa Canal</t>
  </si>
  <si>
    <t>CCWD - Contra Loma D&amp;R</t>
  </si>
  <si>
    <t>CCWD - New Facilities</t>
  </si>
  <si>
    <t>Pacheco WD - SLC</t>
  </si>
  <si>
    <t>Riverview Golf &amp; CC</t>
  </si>
  <si>
    <t>Union PUD</t>
  </si>
  <si>
    <t>San Benito County WD - OB</t>
  </si>
  <si>
    <t>Santa Clara Valley WD - OB</t>
  </si>
  <si>
    <t xml:space="preserve">Differences in Grand Total Balances </t>
  </si>
  <si>
    <t>Footnotes:</t>
  </si>
  <si>
    <t>Bella Vista WD</t>
  </si>
  <si>
    <t>El Dorado ID</t>
  </si>
  <si>
    <t>East Bay MUD</t>
  </si>
  <si>
    <r>
      <t xml:space="preserve">City of Shasta Lake  </t>
    </r>
    <r>
      <rPr>
        <vertAlign val="superscript"/>
        <sz val="12"/>
        <color indexed="8"/>
        <rFont val="Arial"/>
        <family val="2"/>
      </rPr>
      <t>5/</t>
    </r>
  </si>
  <si>
    <t xml:space="preserve">CENTRAL VALLEY PROJECT </t>
  </si>
  <si>
    <t>SUMMARY OF FY 2020 RESULTS OF M&amp;I OPERATIONS, CUMULATIVE NET</t>
  </si>
  <si>
    <t>POSITION OF SEPTEMBER 30, 2020 AND DETERMINATION OF DEFICIT COSTS PER ACRE-FOOT</t>
  </si>
  <si>
    <t>2022 M&amp;I WATER RATES</t>
  </si>
  <si>
    <t>1: Includes cumulative deficit of Pacheco WD - DMC through September 30, 1979.</t>
  </si>
  <si>
    <t>2: Deficit rate has been adjusted to reflect O&amp;M deficit payments.  The payments will be included in the 2021 accounting.</t>
  </si>
  <si>
    <r>
      <t xml:space="preserve">A Facility/Contractor
</t>
    </r>
    <r>
      <rPr>
        <sz val="12"/>
        <color theme="0"/>
        <rFont val="Arial"/>
        <family val="2"/>
      </rPr>
      <t>Ref</t>
    </r>
  </si>
  <si>
    <r>
      <rPr>
        <b/>
        <sz val="12"/>
        <color theme="0"/>
        <rFont val="Arial"/>
        <family val="2"/>
      </rPr>
      <t>B</t>
    </r>
    <r>
      <rPr>
        <sz val="12"/>
        <color theme="0"/>
        <rFont val="Arial"/>
        <family val="2"/>
      </rPr>
      <t xml:space="preserve">    </t>
    </r>
    <r>
      <rPr>
        <b/>
        <sz val="12"/>
        <color theme="0"/>
        <rFont val="Arial"/>
        <family val="2"/>
      </rPr>
      <t>Construction Repayment Cumulative 
Repayment 
at 
9/30/2019</t>
    </r>
    <r>
      <rPr>
        <sz val="12"/>
        <color theme="0"/>
        <rFont val="Arial"/>
        <family val="2"/>
      </rPr>
      <t xml:space="preserve">
&lt;PY Sch A-6&gt;</t>
    </r>
  </si>
  <si>
    <r>
      <rPr>
        <b/>
        <sz val="12"/>
        <color theme="0"/>
        <rFont val="Arial"/>
        <family val="2"/>
      </rPr>
      <t>C   Construction Repayment Fiscal 
Year
2020</t>
    </r>
    <r>
      <rPr>
        <sz val="12"/>
        <color theme="0"/>
        <rFont val="Arial"/>
        <family val="2"/>
      </rPr>
      <t xml:space="preserve">
 &lt;Sch B-1&gt;</t>
    </r>
  </si>
  <si>
    <r>
      <rPr>
        <b/>
        <sz val="12"/>
        <color theme="0"/>
        <rFont val="Arial"/>
        <family val="2"/>
      </rPr>
      <t>D   Construction Repayment Cumulative 
Repayment
 at 
9/30/2020</t>
    </r>
    <r>
      <rPr>
        <sz val="12"/>
        <color theme="0"/>
        <rFont val="Arial"/>
        <family val="2"/>
      </rPr>
      <t xml:space="preserve">
(B+C)</t>
    </r>
  </si>
  <si>
    <r>
      <rPr>
        <b/>
        <sz val="12"/>
        <color theme="0"/>
        <rFont val="Arial"/>
        <family val="2"/>
      </rPr>
      <t>E             Deficit Cumulative
 Balance 
at 
9/30/2019</t>
    </r>
    <r>
      <rPr>
        <sz val="12"/>
        <color theme="0"/>
        <rFont val="Arial"/>
        <family val="2"/>
      </rPr>
      <t xml:space="preserve">
 &lt;PY Sch A-6&gt;</t>
    </r>
  </si>
  <si>
    <r>
      <rPr>
        <b/>
        <sz val="12"/>
        <color theme="0"/>
        <rFont val="Arial"/>
        <family val="2"/>
      </rPr>
      <t xml:space="preserve">F           Deficit   Fiscal
Year
2020 </t>
    </r>
    <r>
      <rPr>
        <sz val="12"/>
        <color theme="0"/>
        <rFont val="Arial"/>
        <family val="2"/>
      </rPr>
      <t xml:space="preserve">
 &lt;Sch B-1&gt;</t>
    </r>
  </si>
  <si>
    <r>
      <rPr>
        <b/>
        <sz val="12"/>
        <color theme="0"/>
        <rFont val="Arial"/>
        <family val="2"/>
      </rPr>
      <t>G            Deficit  Cumulative 
Balance 
at 
9/30/2020</t>
    </r>
    <r>
      <rPr>
        <sz val="12"/>
        <color theme="0"/>
        <rFont val="Arial"/>
        <family val="2"/>
      </rPr>
      <t xml:space="preserve">
(E+F)
</t>
    </r>
  </si>
  <si>
    <r>
      <rPr>
        <b/>
        <sz val="12"/>
        <color theme="0"/>
        <rFont val="Arial"/>
        <family val="2"/>
      </rPr>
      <t>H               Deficit    Present Worth
Projected 
Deliveries
 2022-2035</t>
    </r>
    <r>
      <rPr>
        <sz val="12"/>
        <color theme="0"/>
        <rFont val="Arial"/>
        <family val="2"/>
      </rPr>
      <t xml:space="preserve">
&lt;Sch A-14&gt;</t>
    </r>
  </si>
  <si>
    <r>
      <rPr>
        <b/>
        <sz val="12"/>
        <color theme="0"/>
        <rFont val="Arial"/>
        <family val="2"/>
      </rPr>
      <t>I            Deficit Contractor 
Deficit
Cost 
Per A/F</t>
    </r>
    <r>
      <rPr>
        <sz val="12"/>
        <color theme="0"/>
        <rFont val="Arial"/>
        <family val="2"/>
      </rPr>
      <t xml:space="preserve">
(G/H)</t>
    </r>
  </si>
  <si>
    <t>3: Total deficit balance as of September 30, 2020 has a credit balance.  This credit is available to pay future deficits.</t>
  </si>
  <si>
    <t>4: FY 2018 O&amp;M surplus refunded per contractor's request on 1/11/2021. Construction repayment has been adjusted by $28.00 to reflect the refund.</t>
  </si>
  <si>
    <t>5: Deficit Balance has been adjusted per agreement #19-LC-20-2472. These costs have been deemed non-reimbursable.</t>
  </si>
  <si>
    <t>Cumulative Deficit Balance at 9/30/20</t>
  </si>
  <si>
    <t>Payment Sch B-3B</t>
  </si>
  <si>
    <t>Adjusted Cumulative Deficit Balance at 9/30/20</t>
  </si>
  <si>
    <t>Projected Deliveries Present Worth</t>
  </si>
  <si>
    <t>Adjusted Deficit cost Per A/F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</si>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</sst>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_(&quot;$&quot;* #,##0.00_);_(&quot;$&quot;* \(#,##0.00\);_(&quot;$&quot;* &quot;-&quot;_);_(@_)"/>
  </numFmts>
  <fonts count="19">
    <font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vertAlign val="superscript"/>
      <sz val="12"/>
      <color rgb="FF000000"/>
      <name val="Arial"/>
      <family val="2"/>
    </font>
    <font>
      <vertAlign val="superscript"/>
      <sz val="12"/>
      <color indexed="8"/>
      <name val="Arial"/>
      <family val="2"/>
    </font>
    <font>
      <b/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SWISS"/>
    </font>
    <font>
      <sz val="16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40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 applyProtection="1">
      <alignment horizontal="centerContinuous"/>
      <protection locked="0"/>
    </xf>
    <xf numFmtId="164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40" fontId="3" fillId="0" borderId="0" xfId="0" applyNumberFormat="1" applyFont="1" applyAlignment="1">
      <alignment horizontal="centerContinuous"/>
    </xf>
    <xf numFmtId="0" fontId="3" fillId="0" borderId="0" xfId="0" applyFont="1" applyProtection="1">
      <protection locked="0"/>
    </xf>
    <xf numFmtId="39" fontId="3" fillId="0" borderId="0" xfId="0" applyNumberFormat="1" applyFont="1" applyAlignment="1">
      <alignment horizontal="centerContinuous"/>
    </xf>
    <xf numFmtId="37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37" fontId="2" fillId="0" borderId="0" xfId="0" applyNumberFormat="1" applyFont="1" applyProtection="1">
      <protection locked="0"/>
    </xf>
    <xf numFmtId="37" fontId="2" fillId="0" borderId="0" xfId="0" applyNumberFormat="1" applyFont="1"/>
    <xf numFmtId="40" fontId="2" fillId="0" borderId="0" xfId="0" applyNumberFormat="1" applyFont="1"/>
    <xf numFmtId="42" fontId="2" fillId="0" borderId="0" xfId="0" applyNumberFormat="1" applyFont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0" xfId="0" applyNumberFormat="1" applyFont="1"/>
    <xf numFmtId="44" fontId="2" fillId="0" borderId="0" xfId="0" applyNumberFormat="1" applyFont="1" applyProtection="1">
      <protection locked="0"/>
    </xf>
    <xf numFmtId="42" fontId="2" fillId="0" borderId="0" xfId="0" applyNumberFormat="1" applyFont="1"/>
    <xf numFmtId="44" fontId="2" fillId="0" borderId="0" xfId="2" applyFont="1" applyBorder="1" applyProtection="1">
      <protection locked="0"/>
    </xf>
    <xf numFmtId="44" fontId="2" fillId="0" borderId="0" xfId="0" applyNumberFormat="1" applyFont="1"/>
    <xf numFmtId="44" fontId="2" fillId="0" borderId="0" xfId="2" applyFont="1" applyFill="1" applyBorder="1" applyProtection="1">
      <protection locked="0"/>
    </xf>
    <xf numFmtId="164" fontId="6" fillId="0" borderId="0" xfId="0" applyNumberFormat="1" applyFont="1" applyProtection="1">
      <protection locked="0"/>
    </xf>
    <xf numFmtId="40" fontId="2" fillId="0" borderId="0" xfId="0" applyNumberFormat="1" applyFont="1" applyProtection="1">
      <protection locked="0"/>
    </xf>
    <xf numFmtId="43" fontId="2" fillId="0" borderId="0" xfId="0" applyNumberFormat="1" applyFont="1" applyProtection="1">
      <protection locked="0"/>
    </xf>
    <xf numFmtId="43" fontId="2" fillId="0" borderId="0" xfId="0" applyNumberFormat="1" applyFont="1"/>
    <xf numFmtId="40" fontId="2" fillId="0" borderId="0" xfId="0" applyNumberFormat="1" applyFont="1" applyAlignment="1">
      <alignment horizontal="center"/>
    </xf>
    <xf numFmtId="42" fontId="2" fillId="0" borderId="5" xfId="0" applyNumberFormat="1" applyFont="1" applyBorder="1" applyProtection="1">
      <protection locked="0"/>
    </xf>
    <xf numFmtId="37" fontId="2" fillId="0" borderId="5" xfId="0" applyNumberFormat="1" applyFont="1" applyBorder="1" applyProtection="1">
      <protection locked="0"/>
    </xf>
    <xf numFmtId="41" fontId="2" fillId="0" borderId="0" xfId="0" applyNumberFormat="1" applyFont="1" applyAlignment="1" applyProtection="1">
      <alignment horizontal="right"/>
      <protection locked="0"/>
    </xf>
    <xf numFmtId="42" fontId="6" fillId="0" borderId="0" xfId="0" applyNumberFormat="1" applyFont="1" applyProtection="1">
      <protection locked="0"/>
    </xf>
    <xf numFmtId="42" fontId="10" fillId="0" borderId="0" xfId="0" applyNumberFormat="1" applyFont="1" applyProtection="1">
      <protection locked="0"/>
    </xf>
    <xf numFmtId="41" fontId="6" fillId="0" borderId="0" xfId="0" applyNumberFormat="1" applyFont="1" applyProtection="1">
      <protection locked="0"/>
    </xf>
    <xf numFmtId="0" fontId="11" fillId="0" borderId="0" xfId="0" applyFont="1"/>
    <xf numFmtId="44" fontId="6" fillId="0" borderId="0" xfId="2" applyFont="1" applyBorder="1"/>
    <xf numFmtId="0" fontId="6" fillId="0" borderId="0" xfId="0" applyFont="1"/>
    <xf numFmtId="42" fontId="6" fillId="0" borderId="0" xfId="0" applyNumberFormat="1" applyFont="1"/>
    <xf numFmtId="44" fontId="6" fillId="0" borderId="0" xfId="0" applyNumberFormat="1" applyFont="1"/>
    <xf numFmtId="165" fontId="6" fillId="0" borderId="0" xfId="2" applyNumberFormat="1" applyFont="1" applyBorder="1"/>
    <xf numFmtId="165" fontId="6" fillId="0" borderId="0" xfId="0" applyNumberFormat="1" applyFont="1"/>
    <xf numFmtId="0" fontId="12" fillId="0" borderId="0" xfId="0" applyFont="1"/>
    <xf numFmtId="165" fontId="6" fillId="0" borderId="0" xfId="2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37" fontId="13" fillId="0" borderId="0" xfId="0" applyNumberFormat="1" applyFont="1" applyAlignment="1">
      <alignment horizontal="left"/>
    </xf>
    <xf numFmtId="37" fontId="6" fillId="0" borderId="0" xfId="0" applyNumberFormat="1" applyFont="1"/>
    <xf numFmtId="0" fontId="11" fillId="0" borderId="0" xfId="0" applyFont="1" applyAlignment="1">
      <alignment horizontal="center"/>
    </xf>
    <xf numFmtId="44" fontId="6" fillId="0" borderId="0" xfId="2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fill"/>
    </xf>
    <xf numFmtId="0" fontId="2" fillId="0" borderId="0" xfId="0" applyFont="1" applyAlignment="1">
      <alignment horizontal="right"/>
    </xf>
    <xf numFmtId="37" fontId="3" fillId="0" borderId="0" xfId="0" applyNumberFormat="1" applyFont="1" applyProtection="1">
      <protection locked="0"/>
    </xf>
    <xf numFmtId="39" fontId="3" fillId="0" borderId="0" xfId="0" applyNumberFormat="1" applyFont="1" applyProtection="1">
      <protection locked="0"/>
    </xf>
    <xf numFmtId="37" fontId="3" fillId="0" borderId="0" xfId="0" applyNumberFormat="1" applyFont="1"/>
    <xf numFmtId="40" fontId="3" fillId="0" borderId="0" xfId="0" applyNumberFormat="1" applyFont="1" applyProtection="1">
      <protection locked="0"/>
    </xf>
    <xf numFmtId="14" fontId="3" fillId="0" borderId="0" xfId="0" applyNumberFormat="1" applyFont="1"/>
    <xf numFmtId="0" fontId="3" fillId="0" borderId="0" xfId="0" quotePrefix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37" fontId="2" fillId="0" borderId="0" xfId="0" applyNumberFormat="1" applyFont="1" applyAlignment="1">
      <alignment horizontal="center"/>
    </xf>
    <xf numFmtId="43" fontId="2" fillId="0" borderId="0" xfId="1" applyFont="1" applyBorder="1" applyAlignment="1">
      <alignment horizontal="center"/>
    </xf>
    <xf numFmtId="41" fontId="2" fillId="0" borderId="0" xfId="1" applyNumberFormat="1" applyFont="1" applyFill="1" applyBorder="1"/>
    <xf numFmtId="41" fontId="2" fillId="0" borderId="0" xfId="0" applyNumberFormat="1" applyFont="1" applyAlignment="1">
      <alignment horizontal="center"/>
    </xf>
    <xf numFmtId="166" fontId="2" fillId="0" borderId="0" xfId="0" applyNumberFormat="1" applyFont="1"/>
    <xf numFmtId="41" fontId="2" fillId="0" borderId="0" xfId="1" applyNumberFormat="1" applyFont="1" applyFill="1" applyBorder="1" applyAlignment="1">
      <alignment horizontal="center"/>
    </xf>
    <xf numFmtId="42" fontId="1" fillId="0" borderId="0" xfId="0" applyNumberFormat="1" applyFont="1" applyAlignment="1">
      <alignment horizontal="right"/>
    </xf>
    <xf numFmtId="42" fontId="2" fillId="0" borderId="0" xfId="1" applyNumberFormat="1" applyFont="1" applyFill="1" applyBorder="1"/>
    <xf numFmtId="44" fontId="2" fillId="0" borderId="0" xfId="3" applyFont="1" applyFill="1" applyBorder="1" applyAlignment="1" applyProtection="1">
      <alignment horizontal="right"/>
    </xf>
    <xf numFmtId="165" fontId="2" fillId="0" borderId="0" xfId="2" applyNumberFormat="1" applyFont="1" applyFill="1" applyBorder="1"/>
    <xf numFmtId="44" fontId="2" fillId="0" borderId="0" xfId="2" applyFont="1" applyFill="1" applyBorder="1"/>
    <xf numFmtId="44" fontId="2" fillId="0" borderId="0" xfId="2" applyFont="1" applyBorder="1"/>
    <xf numFmtId="0" fontId="3" fillId="0" borderId="0" xfId="0" quotePrefix="1" applyFont="1"/>
    <xf numFmtId="41" fontId="2" fillId="0" borderId="0" xfId="1" applyNumberFormat="1" applyFont="1" applyBorder="1" applyAlignment="1" applyProtection="1">
      <alignment horizontal="center"/>
      <protection locked="0"/>
    </xf>
    <xf numFmtId="41" fontId="2" fillId="0" borderId="0" xfId="1" applyNumberFormat="1" applyFont="1" applyBorder="1" applyAlignment="1">
      <alignment horizontal="center"/>
    </xf>
    <xf numFmtId="167" fontId="2" fillId="0" borderId="0" xfId="0" applyNumberFormat="1" applyFont="1"/>
    <xf numFmtId="43" fontId="6" fillId="0" borderId="0" xfId="1" applyFont="1" applyFill="1" applyBorder="1"/>
    <xf numFmtId="40" fontId="6" fillId="0" borderId="0" xfId="0" applyNumberFormat="1" applyFont="1" applyProtection="1">
      <protection locked="0"/>
    </xf>
    <xf numFmtId="37" fontId="16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17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40" fontId="18" fillId="0" borderId="3" xfId="0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/>
    <xf numFmtId="41" fontId="18" fillId="0" borderId="6" xfId="1" applyNumberFormat="1" applyFont="1" applyFill="1" applyBorder="1" applyAlignment="1" applyProtection="1">
      <alignment horizontal="center"/>
      <protection locked="0"/>
    </xf>
    <xf numFmtId="41" fontId="18" fillId="0" borderId="1" xfId="1" applyNumberFormat="1" applyFont="1" applyFill="1" applyBorder="1" applyAlignment="1" applyProtection="1">
      <alignment horizontal="center"/>
      <protection locked="0"/>
    </xf>
    <xf numFmtId="41" fontId="18" fillId="0" borderId="1" xfId="1" applyNumberFormat="1" applyFont="1" applyFill="1" applyBorder="1" applyAlignment="1">
      <alignment horizontal="center"/>
    </xf>
    <xf numFmtId="41" fontId="18" fillId="0" borderId="1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Currency 3 3" xfId="3" xr:uid="{ACB134ED-346C-4FE6-AB79-F17B584C1A12}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3" formatCode="_(* #,##0_);_(* \(#,##0\);_(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0</xdr:rowOff>
        </xdr:from>
        <xdr:to>
          <xdr:col>0</xdr:col>
          <xdr:colOff>220980</xdr:colOff>
          <xdr:row>0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TRates\Rates\2022\M&amp;I\M&amp;I%202022%20Sch%20A-6%20F%20revised%206-29-2022.Z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OUTPUT"/>
      <sheetName val="Footnotes"/>
      <sheetName val="MACRO_INPUT"/>
      <sheetName val="OUTPUT - Internal Only"/>
      <sheetName val="INTEREST"/>
      <sheetName val="SCH_14"/>
      <sheetName val="SCH_B1"/>
      <sheetName val="M&amp;I 2022 Sch A-6 F revised 6-29"/>
    </sheetNames>
    <definedNames>
      <definedName name="print1_Click"/>
    </definedNames>
    <sheetDataSet>
      <sheetData sheetId="0">
        <row r="1">
          <cell r="A1" t="str">
            <v>M&amp;I 2022 Sch A-6 F.Z24.XLSM</v>
          </cell>
        </row>
        <row r="2">
          <cell r="A2" t="str">
            <v>06/29/2022</v>
          </cell>
        </row>
      </sheetData>
      <sheetData sheetId="1"/>
      <sheetData sheetId="2"/>
      <sheetData sheetId="3"/>
      <sheetData sheetId="4"/>
      <sheetData sheetId="5">
        <row r="16">
          <cell r="H16">
            <v>5750.8751887843937</v>
          </cell>
          <cell r="J16">
            <v>21.8</v>
          </cell>
          <cell r="R16">
            <v>0.77132616407130783</v>
          </cell>
          <cell r="U16">
            <v>-21.8</v>
          </cell>
        </row>
        <row r="17">
          <cell r="H17">
            <v>3449.5829488341815</v>
          </cell>
          <cell r="J17">
            <v>815.74</v>
          </cell>
          <cell r="R17">
            <v>0</v>
          </cell>
          <cell r="U17">
            <v>31.08</v>
          </cell>
        </row>
        <row r="18">
          <cell r="H18">
            <v>1063.9619199307713</v>
          </cell>
          <cell r="J18">
            <v>340.21</v>
          </cell>
          <cell r="R18">
            <v>26.511764268826482</v>
          </cell>
          <cell r="U18">
            <v>0</v>
          </cell>
        </row>
        <row r="19">
          <cell r="H19">
            <v>5997.200255585477</v>
          </cell>
          <cell r="J19">
            <v>136.94999999999999</v>
          </cell>
          <cell r="R19">
            <v>0</v>
          </cell>
          <cell r="U19">
            <v>5.87</v>
          </cell>
        </row>
        <row r="24">
          <cell r="H24">
            <v>707029.26614793262</v>
          </cell>
          <cell r="J24">
            <v>12512.87</v>
          </cell>
          <cell r="R24">
            <v>0</v>
          </cell>
          <cell r="U24">
            <v>-5541.49</v>
          </cell>
        </row>
        <row r="28">
          <cell r="H28">
            <v>24327069.646722555</v>
          </cell>
          <cell r="J28">
            <v>547804.36</v>
          </cell>
          <cell r="R28">
            <v>0</v>
          </cell>
          <cell r="U28">
            <v>526.55999999999995</v>
          </cell>
        </row>
        <row r="32">
          <cell r="H32">
            <v>1945193.1325130351</v>
          </cell>
          <cell r="J32">
            <v>42784.86</v>
          </cell>
          <cell r="R32">
            <v>0.14799622580176219</v>
          </cell>
          <cell r="U32">
            <v>0</v>
          </cell>
        </row>
        <row r="36">
          <cell r="H36">
            <v>26256.624907127636</v>
          </cell>
          <cell r="J36">
            <v>85150.3</v>
          </cell>
          <cell r="R36">
            <v>0</v>
          </cell>
          <cell r="U36">
            <v>2995.21</v>
          </cell>
        </row>
        <row r="37">
          <cell r="H37">
            <v>30318.087142731099</v>
          </cell>
          <cell r="J37">
            <v>246706.34</v>
          </cell>
          <cell r="R37">
            <v>0</v>
          </cell>
          <cell r="U37">
            <v>8285.56</v>
          </cell>
        </row>
        <row r="42">
          <cell r="H42">
            <v>227893.81926772019</v>
          </cell>
          <cell r="J42">
            <v>8244.3700000000008</v>
          </cell>
          <cell r="R42">
            <v>947.85183013044661</v>
          </cell>
          <cell r="U42">
            <v>0</v>
          </cell>
        </row>
        <row r="43">
          <cell r="H43">
            <v>3753340.2884369963</v>
          </cell>
          <cell r="J43">
            <v>63128.15</v>
          </cell>
          <cell r="R43">
            <v>0</v>
          </cell>
          <cell r="U43">
            <v>-15294.67</v>
          </cell>
        </row>
        <row r="44">
          <cell r="H44">
            <v>5206.4674095680293</v>
          </cell>
          <cell r="J44">
            <v>0</v>
          </cell>
          <cell r="R44">
            <v>-28</v>
          </cell>
          <cell r="U44">
            <v>-0.88063246407354612</v>
          </cell>
        </row>
        <row r="45">
          <cell r="H45">
            <v>45984.262646165866</v>
          </cell>
          <cell r="J45">
            <v>4778.6499999999996</v>
          </cell>
          <cell r="R45">
            <v>1184.4301486307631</v>
          </cell>
          <cell r="U45">
            <v>0</v>
          </cell>
        </row>
        <row r="46">
          <cell r="H46">
            <v>12862.689664905552</v>
          </cell>
          <cell r="J46">
            <v>471.06</v>
          </cell>
          <cell r="R46">
            <v>0</v>
          </cell>
          <cell r="U46">
            <v>-90.5</v>
          </cell>
        </row>
        <row r="47">
          <cell r="H47">
            <v>93412.301127233106</v>
          </cell>
          <cell r="J47">
            <v>0</v>
          </cell>
          <cell r="R47">
            <v>0.13328685629419113</v>
          </cell>
          <cell r="U47">
            <v>0</v>
          </cell>
        </row>
        <row r="52">
          <cell r="H52">
            <v>65157.312075009562</v>
          </cell>
          <cell r="J52">
            <v>10686.58</v>
          </cell>
          <cell r="R52">
            <v>180128</v>
          </cell>
          <cell r="U52">
            <v>-6774.84</v>
          </cell>
        </row>
        <row r="53">
          <cell r="H53">
            <v>4667687.1554073086</v>
          </cell>
          <cell r="J53">
            <v>182869.29</v>
          </cell>
          <cell r="R53">
            <v>56303.808738377993</v>
          </cell>
          <cell r="U53">
            <v>0</v>
          </cell>
        </row>
        <row r="54">
          <cell r="H54">
            <v>1051238.2136872069</v>
          </cell>
          <cell r="J54">
            <v>39086.81</v>
          </cell>
          <cell r="R54">
            <v>9064.7696804309817</v>
          </cell>
          <cell r="U54">
            <v>0</v>
          </cell>
        </row>
        <row r="55">
          <cell r="H55">
            <v>183769.16</v>
          </cell>
          <cell r="J55">
            <v>6407.4</v>
          </cell>
          <cell r="R55">
            <v>0</v>
          </cell>
          <cell r="U55">
            <v>1852.2</v>
          </cell>
        </row>
        <row r="56">
          <cell r="H56">
            <v>379819.7620171624</v>
          </cell>
          <cell r="J56">
            <v>77737.42</v>
          </cell>
          <cell r="R56">
            <v>43817</v>
          </cell>
          <cell r="U56">
            <v>-1047.58</v>
          </cell>
        </row>
        <row r="57">
          <cell r="H57">
            <v>1145785.4241367255</v>
          </cell>
          <cell r="J57">
            <v>0</v>
          </cell>
          <cell r="R57">
            <v>0</v>
          </cell>
          <cell r="U57">
            <v>0</v>
          </cell>
        </row>
        <row r="62">
          <cell r="H62">
            <v>5378638.7716263048</v>
          </cell>
          <cell r="J62">
            <v>5451954.6699999999</v>
          </cell>
          <cell r="R62">
            <v>72969</v>
          </cell>
          <cell r="U62">
            <v>180814.18</v>
          </cell>
        </row>
        <row r="63">
          <cell r="H63">
            <v>338009.48218484421</v>
          </cell>
          <cell r="J63">
            <v>592245.61</v>
          </cell>
          <cell r="R63">
            <v>71312</v>
          </cell>
          <cell r="U63">
            <v>-51463.28</v>
          </cell>
        </row>
        <row r="64">
          <cell r="H64">
            <v>4242609.3372975811</v>
          </cell>
          <cell r="J64">
            <v>2057.27</v>
          </cell>
          <cell r="R64">
            <v>2184.5604785317264</v>
          </cell>
          <cell r="U64">
            <v>0</v>
          </cell>
        </row>
        <row r="69">
          <cell r="H69">
            <v>20350.18426629209</v>
          </cell>
          <cell r="J69">
            <v>0</v>
          </cell>
          <cell r="R69">
            <v>172.32567619985377</v>
          </cell>
          <cell r="U69">
            <v>0</v>
          </cell>
        </row>
        <row r="70">
          <cell r="H70">
            <v>65078.376438867352</v>
          </cell>
          <cell r="J70">
            <v>1892.84</v>
          </cell>
          <cell r="R70">
            <v>0</v>
          </cell>
          <cell r="U70">
            <v>-577.38</v>
          </cell>
        </row>
        <row r="75">
          <cell r="H75">
            <v>558675.12425665301</v>
          </cell>
          <cell r="J75">
            <v>1739.73</v>
          </cell>
          <cell r="R75">
            <v>0</v>
          </cell>
          <cell r="U75">
            <v>-2298.7892241328409</v>
          </cell>
        </row>
        <row r="76">
          <cell r="H76">
            <v>5938777.3999794666</v>
          </cell>
          <cell r="J76">
            <v>1073350.76</v>
          </cell>
          <cell r="R76">
            <v>0</v>
          </cell>
          <cell r="U76">
            <v>-1547006.3932086122</v>
          </cell>
        </row>
        <row r="77">
          <cell r="H77">
            <v>780203.62945539993</v>
          </cell>
          <cell r="J77">
            <v>7740.78</v>
          </cell>
          <cell r="R77">
            <v>2445.2387594630627</v>
          </cell>
          <cell r="U77">
            <v>-7740.78</v>
          </cell>
        </row>
        <row r="78">
          <cell r="H78">
            <v>516952.15475467301</v>
          </cell>
          <cell r="J78">
            <v>12096.18</v>
          </cell>
          <cell r="R78">
            <v>0</v>
          </cell>
          <cell r="U78">
            <v>-6226.91</v>
          </cell>
        </row>
        <row r="79">
          <cell r="H79">
            <v>20423.570861767152</v>
          </cell>
          <cell r="J79">
            <v>-909.68</v>
          </cell>
          <cell r="R79">
            <v>0</v>
          </cell>
          <cell r="U79">
            <v>-1297.2713334857126</v>
          </cell>
        </row>
        <row r="80">
          <cell r="H80">
            <v>65211.342108938741</v>
          </cell>
          <cell r="J80">
            <v>16496.61</v>
          </cell>
          <cell r="R80">
            <v>0</v>
          </cell>
          <cell r="U80">
            <v>-1222.4918866843236</v>
          </cell>
        </row>
        <row r="81">
          <cell r="H81">
            <v>120795.80394032752</v>
          </cell>
          <cell r="J81">
            <v>1117.58</v>
          </cell>
          <cell r="R81">
            <v>0</v>
          </cell>
          <cell r="U81">
            <v>-463.47052487373821</v>
          </cell>
        </row>
        <row r="82">
          <cell r="H82">
            <v>257473.0060367985</v>
          </cell>
          <cell r="J82">
            <v>-294.63</v>
          </cell>
          <cell r="R82">
            <v>0</v>
          </cell>
          <cell r="U82">
            <v>-5044.2180786251665</v>
          </cell>
        </row>
        <row r="87">
          <cell r="H87">
            <v>1168359.0034048967</v>
          </cell>
          <cell r="J87">
            <v>0.25</v>
          </cell>
          <cell r="R87">
            <v>1448720</v>
          </cell>
          <cell r="U87">
            <v>-210920.5</v>
          </cell>
        </row>
        <row r="91">
          <cell r="H91">
            <v>669901.86048230645</v>
          </cell>
          <cell r="J91">
            <v>99021.51</v>
          </cell>
          <cell r="R91">
            <v>13536.573854937415</v>
          </cell>
          <cell r="U91">
            <v>0</v>
          </cell>
        </row>
        <row r="92">
          <cell r="H92">
            <v>1218705.3708804043</v>
          </cell>
          <cell r="J92">
            <v>20007.900000000001</v>
          </cell>
          <cell r="R92">
            <v>34107.57</v>
          </cell>
          <cell r="U92">
            <v>-7761.49</v>
          </cell>
        </row>
        <row r="93">
          <cell r="H93">
            <v>36973.484087428478</v>
          </cell>
          <cell r="J93">
            <v>1097.5899999999999</v>
          </cell>
          <cell r="R93">
            <v>183.2705527486637</v>
          </cell>
          <cell r="U93">
            <v>-1080.71</v>
          </cell>
        </row>
        <row r="94">
          <cell r="H94">
            <v>5201.5742762381651</v>
          </cell>
          <cell r="J94">
            <v>137.19999999999999</v>
          </cell>
          <cell r="R94">
            <v>30.348087527503537</v>
          </cell>
          <cell r="U94">
            <v>0</v>
          </cell>
        </row>
        <row r="99">
          <cell r="H99">
            <v>2101243.8146265345</v>
          </cell>
          <cell r="J99">
            <v>120967.6</v>
          </cell>
          <cell r="R99">
            <v>0</v>
          </cell>
          <cell r="U99">
            <v>14928.64</v>
          </cell>
        </row>
        <row r="100">
          <cell r="H100">
            <v>38192580.268952124</v>
          </cell>
          <cell r="J100">
            <v>0</v>
          </cell>
          <cell r="R100">
            <v>0</v>
          </cell>
          <cell r="U100">
            <v>57852.160000000003</v>
          </cell>
        </row>
        <row r="105">
          <cell r="H105">
            <v>523072.32865623356</v>
          </cell>
          <cell r="J105">
            <v>0</v>
          </cell>
          <cell r="R105">
            <v>63283.557848676763</v>
          </cell>
          <cell r="U105">
            <v>0</v>
          </cell>
        </row>
        <row r="106">
          <cell r="H106">
            <v>1942271.0352219807</v>
          </cell>
          <cell r="J106">
            <v>873868.89</v>
          </cell>
          <cell r="R106">
            <v>380269.95665427437</v>
          </cell>
          <cell r="U106">
            <v>0</v>
          </cell>
        </row>
        <row r="107">
          <cell r="H107">
            <v>390717.80709174112</v>
          </cell>
          <cell r="J107">
            <v>482450.25</v>
          </cell>
          <cell r="R107">
            <v>131230.54</v>
          </cell>
          <cell r="U107">
            <v>-21933.54</v>
          </cell>
        </row>
        <row r="108">
          <cell r="H108">
            <v>3816.5235603185706</v>
          </cell>
          <cell r="J108">
            <v>85.62</v>
          </cell>
          <cell r="R108">
            <v>0</v>
          </cell>
          <cell r="U108">
            <v>-6.76</v>
          </cell>
        </row>
        <row r="109">
          <cell r="H109">
            <v>2121150.156135302</v>
          </cell>
          <cell r="J109">
            <v>0</v>
          </cell>
          <cell r="R109">
            <v>264913</v>
          </cell>
          <cell r="U109">
            <v>-0.62</v>
          </cell>
        </row>
        <row r="114">
          <cell r="H114">
            <v>3133.4722265700989</v>
          </cell>
          <cell r="J114">
            <v>437.27</v>
          </cell>
          <cell r="R114">
            <v>0</v>
          </cell>
          <cell r="U114">
            <v>90.95</v>
          </cell>
        </row>
        <row r="115">
          <cell r="H115">
            <v>18820.984073489006</v>
          </cell>
          <cell r="J115">
            <v>2070.7399999999998</v>
          </cell>
          <cell r="R115">
            <v>1967.157979169604</v>
          </cell>
          <cell r="U115">
            <v>0</v>
          </cell>
        </row>
        <row r="116">
          <cell r="H116">
            <v>408369.32898252428</v>
          </cell>
          <cell r="J116">
            <v>-0.01</v>
          </cell>
          <cell r="R116">
            <v>4013.2990081300086</v>
          </cell>
          <cell r="U116">
            <v>0</v>
          </cell>
        </row>
        <row r="121">
          <cell r="H121">
            <v>84026.060644840487</v>
          </cell>
          <cell r="J121">
            <v>6340.95</v>
          </cell>
          <cell r="R121">
            <v>0</v>
          </cell>
          <cell r="U121">
            <v>-6152.1628818424506</v>
          </cell>
        </row>
        <row r="122">
          <cell r="H122">
            <v>109409.35997262938</v>
          </cell>
          <cell r="J122">
            <v>10955.98</v>
          </cell>
          <cell r="R122">
            <v>0</v>
          </cell>
          <cell r="U122">
            <v>-1667.3438466387324</v>
          </cell>
        </row>
        <row r="123">
          <cell r="H123">
            <v>25493.00735963332</v>
          </cell>
          <cell r="J123">
            <v>267.61</v>
          </cell>
          <cell r="R123">
            <v>2858</v>
          </cell>
          <cell r="U123">
            <v>-83.37</v>
          </cell>
        </row>
        <row r="128">
          <cell r="H128">
            <v>507358.26130576804</v>
          </cell>
          <cell r="J128">
            <v>57950.78</v>
          </cell>
          <cell r="R128">
            <v>0</v>
          </cell>
          <cell r="U128">
            <v>-31413.974078661529</v>
          </cell>
        </row>
        <row r="129">
          <cell r="H129">
            <v>20688.461785254123</v>
          </cell>
          <cell r="J129">
            <v>1968.77</v>
          </cell>
          <cell r="R129">
            <v>2782</v>
          </cell>
          <cell r="U129">
            <v>-152.16</v>
          </cell>
        </row>
        <row r="130">
          <cell r="H130">
            <v>103028.02056795212</v>
          </cell>
          <cell r="J130">
            <v>3828.58</v>
          </cell>
          <cell r="R130">
            <v>195.4184609955455</v>
          </cell>
          <cell r="U130">
            <v>0</v>
          </cell>
        </row>
        <row r="135">
          <cell r="H135">
            <v>36587.793622727266</v>
          </cell>
          <cell r="J135">
            <v>0</v>
          </cell>
          <cell r="R135">
            <v>0</v>
          </cell>
          <cell r="U135">
            <v>-0.96360002051005722</v>
          </cell>
        </row>
        <row r="136">
          <cell r="H136">
            <v>1672.0256284157374</v>
          </cell>
          <cell r="J136">
            <v>0</v>
          </cell>
          <cell r="R136">
            <v>0</v>
          </cell>
          <cell r="U136">
            <v>-0.96013060900668279</v>
          </cell>
        </row>
        <row r="141">
          <cell r="H141">
            <v>229325.44762038617</v>
          </cell>
          <cell r="J141">
            <v>121.44</v>
          </cell>
          <cell r="R141">
            <v>0</v>
          </cell>
          <cell r="U141">
            <v>-31.47</v>
          </cell>
        </row>
        <row r="142">
          <cell r="H142">
            <v>1585032.82740592</v>
          </cell>
          <cell r="J142">
            <v>0</v>
          </cell>
          <cell r="R142">
            <v>27305.533900000002</v>
          </cell>
          <cell r="U142">
            <v>0</v>
          </cell>
        </row>
        <row r="143">
          <cell r="H143">
            <v>4961.8425938732953</v>
          </cell>
          <cell r="J143">
            <v>148.32</v>
          </cell>
          <cell r="R143">
            <v>0</v>
          </cell>
          <cell r="U143">
            <v>5.0199999999999996</v>
          </cell>
        </row>
      </sheetData>
      <sheetData sheetId="6"/>
      <sheetData sheetId="7">
        <row r="10">
          <cell r="C10"/>
        </row>
        <row r="16">
          <cell r="D16">
            <v>72.002547000000007</v>
          </cell>
        </row>
        <row r="17">
          <cell r="D17">
            <v>150.37252999999998</v>
          </cell>
        </row>
        <row r="18">
          <cell r="D18">
            <v>123.35172</v>
          </cell>
        </row>
        <row r="19">
          <cell r="D19">
            <v>41.704380999999998</v>
          </cell>
        </row>
        <row r="24">
          <cell r="D24">
            <v>18341.491626000003</v>
          </cell>
        </row>
        <row r="28">
          <cell r="D28">
            <v>946374.18390399998</v>
          </cell>
        </row>
        <row r="32">
          <cell r="D32">
            <v>44059.261387000006</v>
          </cell>
        </row>
        <row r="36">
          <cell r="D36">
            <v>941.04257500000017</v>
          </cell>
        </row>
        <row r="37">
          <cell r="D37">
            <v>2154.811913</v>
          </cell>
        </row>
        <row r="42">
          <cell r="D42">
            <v>10806.807511000001</v>
          </cell>
        </row>
        <row r="43">
          <cell r="D43">
            <v>79422.194855000009</v>
          </cell>
        </row>
        <row r="44">
          <cell r="D44">
            <v>36.001261999999997</v>
          </cell>
        </row>
        <row r="45">
          <cell r="D45">
            <v>3923.5764469999999</v>
          </cell>
        </row>
        <row r="46">
          <cell r="D46">
            <v>261.46382500000004</v>
          </cell>
        </row>
        <row r="47">
          <cell r="D47">
            <v>409.72874400000001</v>
          </cell>
        </row>
        <row r="52">
          <cell r="D52">
            <v>68082.567250000007</v>
          </cell>
        </row>
        <row r="53">
          <cell r="D53">
            <v>251395.07959100002</v>
          </cell>
        </row>
        <row r="54">
          <cell r="D54">
            <v>48592.232313</v>
          </cell>
        </row>
        <row r="55">
          <cell r="D55">
            <v>57933.095021000008</v>
          </cell>
        </row>
        <row r="56">
          <cell r="D56">
            <v>38775.073457999992</v>
          </cell>
        </row>
        <row r="57">
          <cell r="D57">
            <v>6605.3759850000006</v>
          </cell>
        </row>
        <row r="62">
          <cell r="D62">
            <v>107464.551928</v>
          </cell>
        </row>
        <row r="63">
          <cell r="D63">
            <v>46812.179904999997</v>
          </cell>
        </row>
        <row r="64">
          <cell r="D64">
            <v>48005.010179999997</v>
          </cell>
        </row>
        <row r="69">
          <cell r="D69">
            <v>834.88661400000001</v>
          </cell>
        </row>
        <row r="70">
          <cell r="D70">
            <v>1179.5850849999999</v>
          </cell>
        </row>
        <row r="75">
          <cell r="D75">
            <v>5233.8990000000003</v>
          </cell>
        </row>
        <row r="76">
          <cell r="D76">
            <v>434638.19610299997</v>
          </cell>
        </row>
        <row r="77">
          <cell r="D77">
            <v>18453.222676000001</v>
          </cell>
        </row>
        <row r="78">
          <cell r="D78">
            <v>11876.363322000001</v>
          </cell>
        </row>
        <row r="79">
          <cell r="D79">
            <v>2883.5303290000002</v>
          </cell>
        </row>
        <row r="80">
          <cell r="D80">
            <v>6114.7678999999998</v>
          </cell>
        </row>
        <row r="81">
          <cell r="D81">
            <v>1096.041334</v>
          </cell>
        </row>
        <row r="82">
          <cell r="D82">
            <v>14535.941566</v>
          </cell>
        </row>
        <row r="87">
          <cell r="D87">
            <v>296196.16743700003</v>
          </cell>
        </row>
        <row r="91">
          <cell r="D91">
            <v>30083.453041000001</v>
          </cell>
        </row>
        <row r="92">
          <cell r="D92">
            <v>62275.948306999999</v>
          </cell>
        </row>
        <row r="93">
          <cell r="D93">
            <v>2080.0784450000001</v>
          </cell>
        </row>
        <row r="94">
          <cell r="D94">
            <v>200.007532</v>
          </cell>
        </row>
        <row r="99">
          <cell r="D99">
            <v>61003.567515999996</v>
          </cell>
        </row>
        <row r="100">
          <cell r="D100">
            <v>983222.12779900001</v>
          </cell>
        </row>
        <row r="105">
          <cell r="D105">
            <v>28646.725267000005</v>
          </cell>
        </row>
        <row r="106">
          <cell r="D106">
            <v>60700.50852399999</v>
          </cell>
        </row>
        <row r="107">
          <cell r="D107">
            <v>11209.261516</v>
          </cell>
        </row>
        <row r="108">
          <cell r="D108">
            <v>23.794132000000001</v>
          </cell>
        </row>
        <row r="109">
          <cell r="D109">
            <v>32044.559472000001</v>
          </cell>
        </row>
        <row r="114">
          <cell r="D114">
            <v>130.59825299999997</v>
          </cell>
        </row>
        <row r="115">
          <cell r="D115">
            <v>1175.4096639999998</v>
          </cell>
        </row>
        <row r="116">
          <cell r="D116">
            <v>5299.0440950000002</v>
          </cell>
        </row>
        <row r="121">
          <cell r="D121">
            <v>6251.0680310000007</v>
          </cell>
        </row>
        <row r="122">
          <cell r="D122">
            <v>5532.1134009999996</v>
          </cell>
        </row>
        <row r="123">
          <cell r="D123">
            <v>1062.4400679999999</v>
          </cell>
        </row>
        <row r="128">
          <cell r="D128">
            <v>53833.826110000009</v>
          </cell>
        </row>
        <row r="129">
          <cell r="D129">
            <v>893.82271199999991</v>
          </cell>
        </row>
        <row r="130">
          <cell r="D130">
            <v>2949.5923870000001</v>
          </cell>
        </row>
        <row r="135">
          <cell r="D135">
            <v>1501.7672699999998</v>
          </cell>
        </row>
        <row r="136">
          <cell r="D136">
            <v>270.86670199999998</v>
          </cell>
        </row>
        <row r="141">
          <cell r="D141">
            <v>200.007532</v>
          </cell>
        </row>
        <row r="142">
          <cell r="D142">
            <v>13587.937876000002</v>
          </cell>
        </row>
        <row r="143">
          <cell r="D143">
            <v>11.035854000000002</v>
          </cell>
        </row>
      </sheetData>
      <sheetData sheetId="8">
        <row r="147">
          <cell r="G147">
            <v>4430858.2958300756</v>
          </cell>
        </row>
      </sheetData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B5DFA6-358B-417D-8ACD-B604BC649F6C}" name="Table1" displayName="Table1" ref="A9:I89" totalsRowShown="0" headerRowDxfId="18" dataDxfId="16" headerRowBorderDxfId="17">
  <autoFilter ref="A9:I89" xr:uid="{44B5DFA6-358B-417D-8ACD-B604BC649F6C}"/>
  <tableColumns count="9">
    <tableColumn id="1" xr3:uid="{526E44B6-A8FD-4C57-9EA0-8F58E47FBA67}" name="A Facility/Contractor_x000a__x000a__x000a__x000a_Ref" dataDxfId="15"/>
    <tableColumn id="2" xr3:uid="{E180FBFA-49C3-4169-A116-13801860FB68}" name="B    Construction Repayment Cumulative _x000a_Repayment _x000a_at _x000a_9/30/2019_x000a_&lt;PY Sch A-6&gt;" dataDxfId="14"/>
    <tableColumn id="3" xr3:uid="{CC9D7EA0-F659-43CE-B47A-F79786DFDD7C}" name="C   Construction Repayment Fiscal _x000a_Year_x000a_ _x000a_2020_x000a_ &lt;Sch B-1&gt;" dataDxfId="13"/>
    <tableColumn id="4" xr3:uid="{CFA930B7-CB7C-4A46-B2D5-449636D3D6C7}" name="D   Construction Repayment Cumulative _x000a_Repayment_x000a_ at _x000a_9/30/2020_x000a_(B+C)" dataDxfId="12"/>
    <tableColumn id="5" xr3:uid="{55411017-C6A4-461C-936D-1BC5D12D62A7}" name="E             Deficit Cumulative_x000a_ Balance _x000a_at _x000a_9/30/2019_x000a_ &lt;PY Sch A-6&gt;" dataDxfId="11"/>
    <tableColumn id="6" xr3:uid="{31F85644-E233-4BB7-91CB-35D336511019}" name="F           Deficit   Fiscal_x000a_Year_x000a_ _x000a_2020 _x000a_ &lt;Sch B-1&gt;" dataDxfId="10"/>
    <tableColumn id="7" xr3:uid="{DEFBFA22-14B9-4A76-89DB-54A9374CE397}" name="G            Deficit  Cumulative _x000a_Balance _x000a_at _x000a_9/30/2020_x000a_(E+F)_x000a_" dataDxfId="9"/>
    <tableColumn id="8" xr3:uid="{B39B57D6-866A-42E2-B006-3E99B2CD2DE0}" name="H               Deficit    Present Worth_x000a_Projected _x000a_Deliveries_x000a_ 2022-2035_x000a_&lt;Sch A-14&gt;" dataDxfId="8"/>
    <tableColumn id="9" xr3:uid="{C866A4B8-5091-4C19-9EE6-E8ED894F1DC6}" name="I            Deficit Contractor _x000a_Deficit_x000a_Cost _x000a_Per A/F_x000a_(G/H)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A23511-43EF-423F-9FE1-E2C61BE15DB5}" name="Table2" displayName="Table2" ref="A10:F15" totalsRowShown="0" headerRowDxfId="0">
  <autoFilter ref="A10:F15" xr:uid="{99A23511-43EF-423F-9FE1-E2C61BE15DB5}"/>
  <tableColumns count="6">
    <tableColumn id="1" xr3:uid="{11042094-E03B-4530-926D-BE0DA47BEA6E}" name="Column1" dataDxfId="6"/>
    <tableColumn id="2" xr3:uid="{CCFE0843-8841-453E-948B-D2755406E342}" name="Cumulative Deficit Balance at 9/30/20" dataDxfId="5"/>
    <tableColumn id="3" xr3:uid="{90EEFEE0-0EB3-46D0-B4F7-C0AB1333411D}" name="Payment Sch B-3B" dataDxfId="4"/>
    <tableColumn id="4" xr3:uid="{CA676D84-A224-4346-A9D4-834433D90A49}" name="Adjusted Cumulative Deficit Balance at 9/30/20" dataDxfId="3" dataCellStyle="Currency"/>
    <tableColumn id="5" xr3:uid="{3267C037-8ED4-464E-85C0-AA9C1557AEF0}" name="Projected Deliveries Present Worth" dataDxfId="2"/>
    <tableColumn id="6" xr3:uid="{26F3DE2D-75F6-4E51-82CD-49B5CA49BBD4}" name="Adjusted Deficit cost Per A/F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A74A-E5A3-49C2-8C2C-F3D0323913C6}">
  <sheetPr codeName="Sheet9"/>
  <dimension ref="A1:AM255"/>
  <sheetViews>
    <sheetView view="pageBreakPreview" topLeftCell="A4" zoomScale="90" zoomScaleNormal="80" zoomScaleSheetLayoutView="90" workbookViewId="0">
      <selection activeCell="L9" sqref="L9"/>
    </sheetView>
  </sheetViews>
  <sheetFormatPr defaultColWidth="12.90625" defaultRowHeight="15"/>
  <cols>
    <col min="1" max="1" width="29.6328125" style="1" customWidth="1"/>
    <col min="2" max="2" width="14.08984375" style="1" customWidth="1"/>
    <col min="3" max="3" width="12.453125" style="1" customWidth="1"/>
    <col min="4" max="4" width="13.90625" style="1" bestFit="1" customWidth="1"/>
    <col min="5" max="5" width="12.90625" style="1" bestFit="1" customWidth="1"/>
    <col min="6" max="6" width="12.08984375" style="1" bestFit="1" customWidth="1"/>
    <col min="7" max="7" width="12.6328125" style="1" customWidth="1"/>
    <col min="8" max="8" width="9.7265625" style="1" customWidth="1"/>
    <col min="9" max="9" width="12.08984375" style="22" bestFit="1" customWidth="1"/>
    <col min="10" max="10" width="2.90625" style="1" customWidth="1"/>
    <col min="11" max="11" width="11.54296875" style="1" customWidth="1"/>
    <col min="12" max="12" width="21.90625" style="1" customWidth="1"/>
    <col min="13" max="13" width="15" style="1" customWidth="1"/>
    <col min="14" max="19" width="12.90625" style="1"/>
    <col min="20" max="20" width="14.90625" style="1" customWidth="1"/>
    <col min="21" max="23" width="1.90625" style="1" customWidth="1"/>
    <col min="24" max="24" width="14.90625" style="1" customWidth="1"/>
    <col min="25" max="27" width="1.90625" style="1" customWidth="1"/>
    <col min="28" max="28" width="15.6328125" style="1" customWidth="1"/>
    <col min="29" max="29" width="1.90625" style="1" customWidth="1"/>
    <col min="30" max="30" width="2.90625" style="1" customWidth="1"/>
    <col min="31" max="31" width="12.90625" style="1"/>
    <col min="32" max="35" width="1.90625" style="1" customWidth="1"/>
    <col min="36" max="36" width="12.90625" style="1"/>
    <col min="37" max="37" width="2.90625" style="1" customWidth="1"/>
    <col min="38" max="38" width="1.90625" style="1" customWidth="1"/>
    <col min="39" max="16384" width="12.90625" style="1"/>
  </cols>
  <sheetData>
    <row r="1" spans="1:13" ht="36" customHeight="1">
      <c r="A1" s="2" t="str">
        <f>[1]INFORMATION!A1</f>
        <v>M&amp;I 2022 Sch A-6 F.Z24.XLSM</v>
      </c>
      <c r="I1" s="1"/>
    </row>
    <row r="2" spans="1:13" s="2" customFormat="1" ht="17.399999999999999">
      <c r="A2" s="4" t="str">
        <f>+[1]INFORMATION!A2</f>
        <v>06/29/2022</v>
      </c>
      <c r="I2" s="3"/>
    </row>
    <row r="3" spans="1:13" s="2" customFormat="1" ht="17.399999999999999">
      <c r="A3" s="4"/>
      <c r="I3" s="3"/>
    </row>
    <row r="4" spans="1:13" s="2" customFormat="1" ht="17.399999999999999">
      <c r="A4" s="85" t="s">
        <v>103</v>
      </c>
      <c r="B4" s="6"/>
      <c r="C4" s="5"/>
      <c r="D4" s="5"/>
      <c r="E4" s="5"/>
      <c r="F4" s="7"/>
      <c r="G4" s="7"/>
      <c r="H4" s="8"/>
      <c r="I4" s="9"/>
    </row>
    <row r="5" spans="1:13" s="2" customFormat="1" ht="17.399999999999999">
      <c r="A5" s="86" t="s">
        <v>104</v>
      </c>
      <c r="B5" s="6"/>
      <c r="C5" s="5"/>
      <c r="D5" s="5"/>
      <c r="E5" s="5"/>
      <c r="F5" s="7"/>
      <c r="G5" s="7"/>
      <c r="H5" s="8"/>
      <c r="I5" s="9"/>
    </row>
    <row r="6" spans="1:13" s="2" customFormat="1" ht="17.399999999999999">
      <c r="A6" s="86" t="s">
        <v>105</v>
      </c>
      <c r="B6" s="6"/>
      <c r="C6" s="5"/>
      <c r="D6" s="5"/>
      <c r="E6" s="5"/>
      <c r="F6" s="7"/>
      <c r="G6" s="7"/>
      <c r="H6" s="8"/>
      <c r="I6" s="9"/>
    </row>
    <row r="7" spans="1:13" s="2" customFormat="1" ht="17.399999999999999">
      <c r="A7" s="87" t="s">
        <v>106</v>
      </c>
      <c r="B7" s="6"/>
      <c r="C7" s="5"/>
      <c r="D7" s="5"/>
      <c r="E7" s="5"/>
      <c r="F7" s="5"/>
      <c r="G7" s="5"/>
      <c r="H7" s="8"/>
      <c r="I7" s="9"/>
      <c r="L7" s="10"/>
    </row>
    <row r="8" spans="1:13" s="2" customFormat="1" ht="16.8" customHeight="1">
      <c r="B8" s="6"/>
      <c r="C8" s="5"/>
      <c r="D8" s="5"/>
      <c r="E8" s="5"/>
      <c r="F8" s="11"/>
      <c r="G8" s="11"/>
      <c r="H8" s="8"/>
      <c r="I8" s="3"/>
      <c r="L8" s="10"/>
    </row>
    <row r="9" spans="1:13" s="16" customFormat="1" ht="111" customHeight="1">
      <c r="A9" s="90" t="s">
        <v>109</v>
      </c>
      <c r="B9" s="91" t="s">
        <v>110</v>
      </c>
      <c r="C9" s="92" t="s">
        <v>111</v>
      </c>
      <c r="D9" s="93" t="s">
        <v>112</v>
      </c>
      <c r="E9" s="91" t="s">
        <v>113</v>
      </c>
      <c r="F9" s="92" t="s">
        <v>114</v>
      </c>
      <c r="G9" s="93" t="s">
        <v>115</v>
      </c>
      <c r="H9" s="91" t="s">
        <v>116</v>
      </c>
      <c r="I9" s="94" t="s">
        <v>117</v>
      </c>
      <c r="J9" s="15"/>
      <c r="L9" s="17"/>
    </row>
    <row r="10" spans="1:13" ht="15.6">
      <c r="A10" s="19" t="s">
        <v>0</v>
      </c>
      <c r="B10" s="20"/>
      <c r="D10" s="20"/>
      <c r="E10" s="20"/>
      <c r="F10" s="20"/>
      <c r="G10" s="20"/>
      <c r="L10" s="18"/>
    </row>
    <row r="11" spans="1:13">
      <c r="A11" s="88" t="s">
        <v>1</v>
      </c>
      <c r="B11" s="23">
        <f>+'[1]OUTPUT - Internal Only'!H16</f>
        <v>5750.8751887843937</v>
      </c>
      <c r="C11" s="23">
        <f>+'[1]OUTPUT - Internal Only'!R16</f>
        <v>0.77132616407130783</v>
      </c>
      <c r="D11" s="23">
        <f>+B11+C11</f>
        <v>5751.6465149484648</v>
      </c>
      <c r="E11" s="23">
        <f>+'[1]OUTPUT - Internal Only'!J16</f>
        <v>21.8</v>
      </c>
      <c r="F11" s="23">
        <f>+'[1]OUTPUT - Internal Only'!U16</f>
        <v>-21.8</v>
      </c>
      <c r="G11" s="23">
        <f>ROUND(+E11+F11,2)</f>
        <v>0</v>
      </c>
      <c r="H11" s="24">
        <f>+[1]SCH_14!D16</f>
        <v>72.002547000000007</v>
      </c>
      <c r="I11" s="26">
        <f>IF(G11&lt;=0, 0, ROUND(G11/H11,2))</f>
        <v>0</v>
      </c>
      <c r="K11" s="27"/>
      <c r="L11" s="28"/>
      <c r="M11" s="29"/>
    </row>
    <row r="12" spans="1:13">
      <c r="A12" s="88" t="s">
        <v>2</v>
      </c>
      <c r="B12" s="23">
        <f>+'[1]OUTPUT - Internal Only'!H17</f>
        <v>3449.5829488341815</v>
      </c>
      <c r="C12" s="23">
        <f>+'[1]OUTPUT - Internal Only'!R17</f>
        <v>0</v>
      </c>
      <c r="D12" s="23">
        <f>+B12+C12</f>
        <v>3449.5829488341815</v>
      </c>
      <c r="E12" s="23">
        <f>+'[1]OUTPUT - Internal Only'!J17</f>
        <v>815.74</v>
      </c>
      <c r="F12" s="23">
        <f>+'[1]OUTPUT - Internal Only'!U17</f>
        <v>31.08</v>
      </c>
      <c r="G12" s="23">
        <f>ROUND(+E12+F12,2)</f>
        <v>846.82</v>
      </c>
      <c r="H12" s="24">
        <f>+[1]SCH_14!D17</f>
        <v>150.37252999999998</v>
      </c>
      <c r="I12" s="26">
        <f>IF(G12&lt;=0, 0, ROUND(G12/H12,2))</f>
        <v>5.63</v>
      </c>
      <c r="K12" s="27"/>
      <c r="L12" s="30"/>
      <c r="M12" s="29"/>
    </row>
    <row r="13" spans="1:13">
      <c r="A13" s="88" t="s">
        <v>3</v>
      </c>
      <c r="B13" s="23">
        <f>+'[1]OUTPUT - Internal Only'!H18</f>
        <v>1063.9619199307713</v>
      </c>
      <c r="C13" s="23">
        <f>+'[1]OUTPUT - Internal Only'!R18</f>
        <v>26.511764268826482</v>
      </c>
      <c r="D13" s="23">
        <f>+B13+C13</f>
        <v>1090.4736841995978</v>
      </c>
      <c r="E13" s="23">
        <f>+'[1]OUTPUT - Internal Only'!J18</f>
        <v>340.21</v>
      </c>
      <c r="F13" s="23">
        <f>+'[1]OUTPUT - Internal Only'!U18</f>
        <v>0</v>
      </c>
      <c r="G13" s="23">
        <f>ROUND(+E13+F13,2)</f>
        <v>340.21</v>
      </c>
      <c r="H13" s="24">
        <f>+[1]SCH_14!D18</f>
        <v>123.35172</v>
      </c>
      <c r="I13" s="26">
        <f>IF(G13&lt;=0, 0, ROUND(G13/H13,2))</f>
        <v>2.76</v>
      </c>
      <c r="K13" s="27"/>
      <c r="L13" s="30"/>
      <c r="M13" s="29"/>
    </row>
    <row r="14" spans="1:13">
      <c r="A14" s="88" t="s">
        <v>4</v>
      </c>
      <c r="B14" s="23">
        <f>+'[1]OUTPUT - Internal Only'!H19</f>
        <v>5997.200255585477</v>
      </c>
      <c r="C14" s="23">
        <f>+'[1]OUTPUT - Internal Only'!R19</f>
        <v>0</v>
      </c>
      <c r="D14" s="23">
        <f>+B14+C14</f>
        <v>5997.200255585477</v>
      </c>
      <c r="E14" s="23">
        <f>+'[1]OUTPUT - Internal Only'!J19</f>
        <v>136.94999999999999</v>
      </c>
      <c r="F14" s="23">
        <f>+'[1]OUTPUT - Internal Only'!U19</f>
        <v>5.87</v>
      </c>
      <c r="G14" s="23">
        <f>ROUND(+E14+F14,2)</f>
        <v>142.82</v>
      </c>
      <c r="H14" s="24">
        <f>+[1]SCH_14!D19</f>
        <v>41.704380999999998</v>
      </c>
      <c r="I14" s="26">
        <f>IF(G14&lt;=0, 0, ROUND(G14/H14,2))</f>
        <v>3.42</v>
      </c>
      <c r="K14" s="27"/>
      <c r="L14" s="30"/>
      <c r="M14" s="29"/>
    </row>
    <row r="15" spans="1:13" ht="15.6">
      <c r="A15" s="19" t="s">
        <v>5</v>
      </c>
      <c r="B15" s="24"/>
      <c r="C15" s="25"/>
      <c r="D15" s="25"/>
      <c r="E15" s="24"/>
      <c r="F15" s="24"/>
      <c r="G15" s="24"/>
      <c r="H15" s="25"/>
      <c r="I15" s="26"/>
      <c r="K15" s="27"/>
      <c r="L15" s="30"/>
      <c r="M15" s="29"/>
    </row>
    <row r="16" spans="1:13">
      <c r="A16" s="88" t="s">
        <v>6</v>
      </c>
      <c r="B16" s="23">
        <f>+'[1]OUTPUT - Internal Only'!H24</f>
        <v>707029.26614793262</v>
      </c>
      <c r="C16" s="23">
        <f>+'[1]OUTPUT - Internal Only'!R24</f>
        <v>0</v>
      </c>
      <c r="D16" s="23">
        <f>+B16+C16</f>
        <v>707029.26614793262</v>
      </c>
      <c r="E16" s="23">
        <f>+'[1]OUTPUT - Internal Only'!J24</f>
        <v>12512.87</v>
      </c>
      <c r="F16" s="23">
        <f>+'[1]OUTPUT - Internal Only'!U24</f>
        <v>-5541.49</v>
      </c>
      <c r="G16" s="23">
        <f>ROUND(+E16+F16,2)</f>
        <v>6971.38</v>
      </c>
      <c r="H16" s="24">
        <f>+[1]SCH_14!D24</f>
        <v>18341.491626000003</v>
      </c>
      <c r="I16" s="26">
        <f>IF(G16&lt;=0, 0, ROUND(G16/H16,2))</f>
        <v>0.38</v>
      </c>
      <c r="K16" s="27"/>
      <c r="L16" s="30"/>
      <c r="M16" s="29"/>
    </row>
    <row r="17" spans="1:13" ht="15" customHeight="1">
      <c r="A17" s="19" t="s">
        <v>7</v>
      </c>
      <c r="B17" s="24"/>
      <c r="C17" s="24"/>
      <c r="D17" s="24"/>
      <c r="E17" s="24"/>
      <c r="F17" s="24"/>
      <c r="G17" s="24"/>
      <c r="H17" s="25"/>
      <c r="I17" s="26"/>
      <c r="K17" s="27"/>
      <c r="L17" s="28"/>
      <c r="M17" s="29"/>
    </row>
    <row r="18" spans="1:13" ht="22.2" customHeight="1">
      <c r="A18" s="88" t="s">
        <v>8</v>
      </c>
      <c r="B18" s="23">
        <f>+'[1]OUTPUT - Internal Only'!H28</f>
        <v>24327069.646722555</v>
      </c>
      <c r="C18" s="23">
        <f>+'[1]OUTPUT - Internal Only'!R28</f>
        <v>0</v>
      </c>
      <c r="D18" s="23">
        <f>+B18+C18</f>
        <v>24327069.646722555</v>
      </c>
      <c r="E18" s="23">
        <f>+'[1]OUTPUT - Internal Only'!J28</f>
        <v>547804.36</v>
      </c>
      <c r="F18" s="23">
        <f>+'[1]OUTPUT - Internal Only'!U28</f>
        <v>526.55999999999995</v>
      </c>
      <c r="G18" s="23">
        <f>ROUND(+E18+F18,2)</f>
        <v>548330.92000000004</v>
      </c>
      <c r="H18" s="24">
        <f>+[1]SCH_14!D28</f>
        <v>946374.18390399998</v>
      </c>
      <c r="I18" s="26">
        <f>IF(G18&lt;=0, 0, ROUND(G18/H18,2))</f>
        <v>0.57999999999999996</v>
      </c>
      <c r="K18" s="27"/>
      <c r="L18" s="28"/>
      <c r="M18" s="29"/>
    </row>
    <row r="19" spans="1:13" ht="15.6">
      <c r="A19" s="19" t="s">
        <v>9</v>
      </c>
      <c r="B19" s="24"/>
      <c r="C19" s="24"/>
      <c r="D19" s="24"/>
      <c r="E19" s="24"/>
      <c r="F19" s="24"/>
      <c r="G19" s="24"/>
      <c r="H19" s="25"/>
      <c r="I19" s="26"/>
      <c r="K19" s="27"/>
      <c r="L19" s="28"/>
      <c r="M19" s="29"/>
    </row>
    <row r="20" spans="1:13" ht="17.399999999999999">
      <c r="A20" s="88" t="s">
        <v>10</v>
      </c>
      <c r="B20" s="23">
        <f>+'[1]OUTPUT - Internal Only'!H32</f>
        <v>1945193.1325130351</v>
      </c>
      <c r="C20" s="23">
        <f>+'[1]OUTPUT - Internal Only'!R32</f>
        <v>0.14799622580176219</v>
      </c>
      <c r="D20" s="23">
        <f>+B20+C20</f>
        <v>1945193.2805092609</v>
      </c>
      <c r="E20" s="23">
        <f>+'[1]OUTPUT - Internal Only'!J32</f>
        <v>42784.86</v>
      </c>
      <c r="F20" s="23">
        <f>+'[1]OUTPUT - Internal Only'!U32</f>
        <v>0</v>
      </c>
      <c r="G20" s="23">
        <f>ROUND(+E20+F20,2)</f>
        <v>42784.86</v>
      </c>
      <c r="H20" s="24">
        <f>+[1]SCH_14!D32</f>
        <v>44059.261387000006</v>
      </c>
      <c r="I20" s="26">
        <f>+Footnotes!F13</f>
        <v>0</v>
      </c>
      <c r="K20" s="27"/>
      <c r="L20" s="28"/>
      <c r="M20" s="29"/>
    </row>
    <row r="21" spans="1:13" ht="15.6">
      <c r="A21" s="19" t="s">
        <v>11</v>
      </c>
      <c r="B21" s="24"/>
      <c r="C21" s="24"/>
      <c r="D21" s="24"/>
      <c r="E21" s="24"/>
      <c r="F21" s="24"/>
      <c r="G21" s="24"/>
      <c r="H21" s="25"/>
      <c r="I21" s="26"/>
      <c r="K21" s="27"/>
      <c r="L21" s="28"/>
      <c r="M21" s="29"/>
    </row>
    <row r="22" spans="1:13">
      <c r="A22" s="88" t="s">
        <v>12</v>
      </c>
      <c r="B22" s="23">
        <f>+'[1]OUTPUT - Internal Only'!H36</f>
        <v>26256.624907127636</v>
      </c>
      <c r="C22" s="23">
        <f>+'[1]OUTPUT - Internal Only'!R36</f>
        <v>0</v>
      </c>
      <c r="D22" s="23">
        <f>+B22+C22</f>
        <v>26256.624907127636</v>
      </c>
      <c r="E22" s="23">
        <f>+'[1]OUTPUT - Internal Only'!J36</f>
        <v>85150.3</v>
      </c>
      <c r="F22" s="23">
        <f>+'[1]OUTPUT - Internal Only'!U36</f>
        <v>2995.21</v>
      </c>
      <c r="G22" s="23">
        <f>ROUND(+E22+F22,2)</f>
        <v>88145.51</v>
      </c>
      <c r="H22" s="24">
        <f>+[1]SCH_14!D36</f>
        <v>941.04257500000017</v>
      </c>
      <c r="I22" s="26">
        <f>IF(G22&lt;=0, 0, ROUND(G22/H22,2))</f>
        <v>93.67</v>
      </c>
      <c r="K22" s="27"/>
      <c r="L22" s="28"/>
      <c r="M22" s="29"/>
    </row>
    <row r="23" spans="1:13">
      <c r="A23" s="88" t="s">
        <v>13</v>
      </c>
      <c r="B23" s="23">
        <f>+'[1]OUTPUT - Internal Only'!H37</f>
        <v>30318.087142731099</v>
      </c>
      <c r="C23" s="23">
        <f>+'[1]OUTPUT - Internal Only'!R37</f>
        <v>0</v>
      </c>
      <c r="D23" s="23">
        <f>+B23+C23</f>
        <v>30318.087142731099</v>
      </c>
      <c r="E23" s="23">
        <f>+'[1]OUTPUT - Internal Only'!J37</f>
        <v>246706.34</v>
      </c>
      <c r="F23" s="23">
        <f>+'[1]OUTPUT - Internal Only'!U37</f>
        <v>8285.56</v>
      </c>
      <c r="G23" s="23">
        <f>ROUND(+E23+F23,2)</f>
        <v>254991.9</v>
      </c>
      <c r="H23" s="24">
        <f>+[1]SCH_14!D37</f>
        <v>2154.811913</v>
      </c>
      <c r="I23" s="26">
        <f>IF(G23&lt;=0, 0, ROUND(G23/H23,2))</f>
        <v>118.34</v>
      </c>
      <c r="J23" s="31">
        <v>9.5127000000000003E-2</v>
      </c>
      <c r="K23" s="27"/>
      <c r="L23" s="28"/>
      <c r="M23" s="29"/>
    </row>
    <row r="24" spans="1:13" ht="15.6">
      <c r="A24" s="19" t="s">
        <v>14</v>
      </c>
      <c r="B24" s="24"/>
      <c r="C24" s="25"/>
      <c r="D24" s="25"/>
      <c r="E24" s="24"/>
      <c r="F24" s="24"/>
      <c r="G24" s="24"/>
      <c r="H24" s="25"/>
      <c r="I24" s="26"/>
      <c r="K24" s="27"/>
      <c r="L24" s="28"/>
      <c r="M24" s="29"/>
    </row>
    <row r="25" spans="1:13">
      <c r="A25" s="89" t="s">
        <v>15</v>
      </c>
      <c r="B25" s="23">
        <f>+'[1]OUTPUT - Internal Only'!H42</f>
        <v>227893.81926772019</v>
      </c>
      <c r="C25" s="23">
        <f>+'[1]OUTPUT - Internal Only'!R42</f>
        <v>947.85183013044661</v>
      </c>
      <c r="D25" s="23">
        <f t="shared" ref="D25:D30" si="0">+B25+C25</f>
        <v>228841.67109785063</v>
      </c>
      <c r="E25" s="23">
        <f>+'[1]OUTPUT - Internal Only'!J42</f>
        <v>8244.3700000000008</v>
      </c>
      <c r="F25" s="23">
        <f>+'[1]OUTPUT - Internal Only'!U42</f>
        <v>0</v>
      </c>
      <c r="G25" s="23">
        <f t="shared" ref="G25:G30" si="1">ROUND(+E25+F25,2)</f>
        <v>8244.3700000000008</v>
      </c>
      <c r="H25" s="24">
        <f>+[1]SCH_14!D42</f>
        <v>10806.807511000001</v>
      </c>
      <c r="I25" s="26">
        <f t="shared" ref="I25:I30" si="2">IF(G25&lt;=0, 0, ROUND(G25/H25,2))</f>
        <v>0.76</v>
      </c>
      <c r="K25" s="27"/>
      <c r="L25" s="28"/>
      <c r="M25" s="29"/>
    </row>
    <row r="26" spans="1:13">
      <c r="A26" s="88" t="s">
        <v>16</v>
      </c>
      <c r="B26" s="23">
        <f>+'[1]OUTPUT - Internal Only'!H43</f>
        <v>3753340.2884369963</v>
      </c>
      <c r="C26" s="23">
        <f>+'[1]OUTPUT - Internal Only'!R43</f>
        <v>0</v>
      </c>
      <c r="D26" s="23">
        <f t="shared" si="0"/>
        <v>3753340.2884369963</v>
      </c>
      <c r="E26" s="23">
        <f>+'[1]OUTPUT - Internal Only'!J43</f>
        <v>63128.15</v>
      </c>
      <c r="F26" s="23">
        <f>+'[1]OUTPUT - Internal Only'!U43</f>
        <v>-15294.67</v>
      </c>
      <c r="G26" s="23">
        <f t="shared" si="1"/>
        <v>47833.48</v>
      </c>
      <c r="H26" s="24">
        <f>+[1]SCH_14!D43</f>
        <v>79422.194855000009</v>
      </c>
      <c r="I26" s="26">
        <f t="shared" si="2"/>
        <v>0.6</v>
      </c>
      <c r="K26" s="27"/>
      <c r="L26" s="30"/>
      <c r="M26" s="29"/>
    </row>
    <row r="27" spans="1:13" ht="17.399999999999999">
      <c r="A27" s="89" t="s">
        <v>17</v>
      </c>
      <c r="B27" s="23">
        <f>+'[1]OUTPUT - Internal Only'!H44</f>
        <v>5206.4674095680293</v>
      </c>
      <c r="C27" s="23">
        <f>+'[1]OUTPUT - Internal Only'!R44</f>
        <v>-28</v>
      </c>
      <c r="D27" s="23">
        <f t="shared" si="0"/>
        <v>5178.4674095680293</v>
      </c>
      <c r="E27" s="23">
        <f>+'[1]OUTPUT - Internal Only'!J44</f>
        <v>0</v>
      </c>
      <c r="F27" s="23">
        <f>+'[1]OUTPUT - Internal Only'!U44</f>
        <v>-0.88063246407354612</v>
      </c>
      <c r="G27" s="23">
        <f t="shared" si="1"/>
        <v>-0.88</v>
      </c>
      <c r="H27" s="24">
        <f>+[1]SCH_14!D44</f>
        <v>36.001261999999997</v>
      </c>
      <c r="I27" s="26">
        <f t="shared" si="2"/>
        <v>0</v>
      </c>
      <c r="K27" s="27"/>
      <c r="L27" s="30"/>
      <c r="M27" s="29"/>
    </row>
    <row r="28" spans="1:13">
      <c r="A28" s="88" t="s">
        <v>18</v>
      </c>
      <c r="B28" s="23">
        <f>+'[1]OUTPUT - Internal Only'!H45</f>
        <v>45984.262646165866</v>
      </c>
      <c r="C28" s="23">
        <f>+'[1]OUTPUT - Internal Only'!R45</f>
        <v>1184.4301486307631</v>
      </c>
      <c r="D28" s="23">
        <f t="shared" si="0"/>
        <v>47168.692794796632</v>
      </c>
      <c r="E28" s="23">
        <f>+'[1]OUTPUT - Internal Only'!J45</f>
        <v>4778.6499999999996</v>
      </c>
      <c r="F28" s="23">
        <f>+'[1]OUTPUT - Internal Only'!U45</f>
        <v>0</v>
      </c>
      <c r="G28" s="23">
        <f t="shared" si="1"/>
        <v>4778.6499999999996</v>
      </c>
      <c r="H28" s="24">
        <f>+[1]SCH_14!D45</f>
        <v>3923.5764469999999</v>
      </c>
      <c r="I28" s="26">
        <f t="shared" si="2"/>
        <v>1.22</v>
      </c>
      <c r="K28" s="27"/>
      <c r="L28" s="28"/>
      <c r="M28" s="29"/>
    </row>
    <row r="29" spans="1:13">
      <c r="A29" s="88" t="s">
        <v>19</v>
      </c>
      <c r="B29" s="23">
        <f>+'[1]OUTPUT - Internal Only'!H46</f>
        <v>12862.689664905552</v>
      </c>
      <c r="C29" s="23">
        <f>+'[1]OUTPUT - Internal Only'!R46</f>
        <v>0</v>
      </c>
      <c r="D29" s="23">
        <f t="shared" si="0"/>
        <v>12862.689664905552</v>
      </c>
      <c r="E29" s="23">
        <f>+'[1]OUTPUT - Internal Only'!J46</f>
        <v>471.06</v>
      </c>
      <c r="F29" s="23">
        <f>+'[1]OUTPUT - Internal Only'!U46</f>
        <v>-90.5</v>
      </c>
      <c r="G29" s="23">
        <f t="shared" si="1"/>
        <v>380.56</v>
      </c>
      <c r="H29" s="24">
        <f>+[1]SCH_14!D46</f>
        <v>261.46382500000004</v>
      </c>
      <c r="I29" s="26">
        <f t="shared" si="2"/>
        <v>1.46</v>
      </c>
      <c r="K29" s="27"/>
      <c r="L29" s="28"/>
      <c r="M29" s="29"/>
    </row>
    <row r="30" spans="1:13">
      <c r="A30" s="88" t="s">
        <v>20</v>
      </c>
      <c r="B30" s="23">
        <f>+'[1]OUTPUT - Internal Only'!H47</f>
        <v>93412.301127233106</v>
      </c>
      <c r="C30" s="23">
        <f>+'[1]OUTPUT - Internal Only'!R47</f>
        <v>0.13328685629419113</v>
      </c>
      <c r="D30" s="23">
        <f t="shared" si="0"/>
        <v>93412.434414089395</v>
      </c>
      <c r="E30" s="23">
        <f>+'[1]OUTPUT - Internal Only'!J47</f>
        <v>0</v>
      </c>
      <c r="F30" s="23">
        <f>+'[1]OUTPUT - Internal Only'!U47</f>
        <v>0</v>
      </c>
      <c r="G30" s="23">
        <f t="shared" si="1"/>
        <v>0</v>
      </c>
      <c r="H30" s="24">
        <f>+[1]SCH_14!D47</f>
        <v>409.72874400000001</v>
      </c>
      <c r="I30" s="26">
        <f t="shared" si="2"/>
        <v>0</v>
      </c>
      <c r="K30" s="27"/>
      <c r="L30" s="28"/>
      <c r="M30" s="29"/>
    </row>
    <row r="31" spans="1:13" ht="15.6">
      <c r="A31" s="19" t="s">
        <v>21</v>
      </c>
      <c r="B31" s="23"/>
      <c r="C31" s="23"/>
      <c r="D31" s="23"/>
      <c r="E31" s="23"/>
      <c r="F31" s="23"/>
      <c r="G31" s="23"/>
      <c r="H31" s="25"/>
      <c r="I31" s="26"/>
      <c r="K31" s="27"/>
      <c r="L31" s="28"/>
      <c r="M31" s="29"/>
    </row>
    <row r="32" spans="1:13">
      <c r="A32" s="89" t="s">
        <v>22</v>
      </c>
      <c r="B32" s="23">
        <f>'[1]OUTPUT - Internal Only'!H52</f>
        <v>65157.312075009562</v>
      </c>
      <c r="C32" s="23">
        <f>+'[1]OUTPUT - Internal Only'!R52</f>
        <v>180128</v>
      </c>
      <c r="D32" s="23">
        <f t="shared" ref="D32:D37" si="3">+B32+C32</f>
        <v>245285.31207500957</v>
      </c>
      <c r="E32" s="23">
        <f>+'[1]OUTPUT - Internal Only'!J52</f>
        <v>10686.58</v>
      </c>
      <c r="F32" s="23">
        <f>+'[1]OUTPUT - Internal Only'!U52</f>
        <v>-6774.84</v>
      </c>
      <c r="G32" s="23">
        <f t="shared" ref="G32:G37" si="4">ROUND(+E32+F32,2)</f>
        <v>3911.74</v>
      </c>
      <c r="H32" s="24">
        <f>+[1]SCH_14!D52</f>
        <v>68082.567250000007</v>
      </c>
      <c r="I32" s="26">
        <f>IF(G32&lt;=0, 0, ROUND(G32/H32,2))</f>
        <v>0.06</v>
      </c>
      <c r="K32" s="27"/>
      <c r="L32" s="28"/>
      <c r="M32" s="29"/>
    </row>
    <row r="33" spans="1:13">
      <c r="A33" s="88" t="s">
        <v>23</v>
      </c>
      <c r="B33" s="23">
        <f>+'[1]OUTPUT - Internal Only'!H53</f>
        <v>4667687.1554073086</v>
      </c>
      <c r="C33" s="23">
        <f>+'[1]OUTPUT - Internal Only'!R53</f>
        <v>56303.808738377993</v>
      </c>
      <c r="D33" s="23">
        <f t="shared" si="3"/>
        <v>4723990.9641456865</v>
      </c>
      <c r="E33" s="23">
        <f>+'[1]OUTPUT - Internal Only'!J53</f>
        <v>182869.29</v>
      </c>
      <c r="F33" s="23">
        <f>+'[1]OUTPUT - Internal Only'!U53</f>
        <v>0</v>
      </c>
      <c r="G33" s="23">
        <f t="shared" si="4"/>
        <v>182869.29</v>
      </c>
      <c r="H33" s="24">
        <f>+[1]SCH_14!D53</f>
        <v>251395.07959100002</v>
      </c>
      <c r="I33" s="26">
        <f>IF(G33&lt;=0, 0, ROUND(G33/H33,2))</f>
        <v>0.73</v>
      </c>
      <c r="K33" s="27"/>
      <c r="L33" s="28"/>
      <c r="M33" s="29"/>
    </row>
    <row r="34" spans="1:13" ht="17.399999999999999">
      <c r="A34" s="88" t="s">
        <v>24</v>
      </c>
      <c r="B34" s="23">
        <f>+'[1]OUTPUT - Internal Only'!H54</f>
        <v>1051238.2136872069</v>
      </c>
      <c r="C34" s="23">
        <f>+'[1]OUTPUT - Internal Only'!R54</f>
        <v>9064.7696804309817</v>
      </c>
      <c r="D34" s="23">
        <f t="shared" si="3"/>
        <v>1060302.9833676377</v>
      </c>
      <c r="E34" s="23">
        <f>+'[1]OUTPUT - Internal Only'!J54</f>
        <v>39086.81</v>
      </c>
      <c r="F34" s="23">
        <f>+'[1]OUTPUT - Internal Only'!U54</f>
        <v>0</v>
      </c>
      <c r="G34" s="23">
        <f t="shared" si="4"/>
        <v>39086.81</v>
      </c>
      <c r="H34" s="24">
        <f>+[1]SCH_14!D54</f>
        <v>48592.232313</v>
      </c>
      <c r="I34" s="26">
        <f>+Footnotes!F14</f>
        <v>0.01</v>
      </c>
      <c r="K34" s="27"/>
      <c r="L34" s="28"/>
      <c r="M34" s="29"/>
    </row>
    <row r="35" spans="1:13">
      <c r="A35" s="88" t="s">
        <v>25</v>
      </c>
      <c r="B35" s="23">
        <f>+'[1]OUTPUT - Internal Only'!H55</f>
        <v>183769.16</v>
      </c>
      <c r="C35" s="23">
        <f>+'[1]OUTPUT - Internal Only'!R55</f>
        <v>0</v>
      </c>
      <c r="D35" s="23">
        <f t="shared" si="3"/>
        <v>183769.16</v>
      </c>
      <c r="E35" s="23">
        <f>+'[1]OUTPUT - Internal Only'!J55</f>
        <v>6407.4</v>
      </c>
      <c r="F35" s="23">
        <f>+'[1]OUTPUT - Internal Only'!U55</f>
        <v>1852.2</v>
      </c>
      <c r="G35" s="23">
        <f t="shared" si="4"/>
        <v>8259.6</v>
      </c>
      <c r="H35" s="24">
        <f>+[1]SCH_14!D55</f>
        <v>57933.095021000008</v>
      </c>
      <c r="I35" s="26">
        <f>IF(G35&lt;=0, 0, ROUND(G35/H35,2))</f>
        <v>0.14000000000000001</v>
      </c>
      <c r="K35" s="27"/>
      <c r="L35" s="28"/>
      <c r="M35" s="29"/>
    </row>
    <row r="36" spans="1:13" ht="17.25" customHeight="1">
      <c r="A36" s="88" t="s">
        <v>26</v>
      </c>
      <c r="B36" s="23">
        <f>+'[1]OUTPUT - Internal Only'!H56</f>
        <v>379819.7620171624</v>
      </c>
      <c r="C36" s="23">
        <f>+'[1]OUTPUT - Internal Only'!R56</f>
        <v>43817</v>
      </c>
      <c r="D36" s="23">
        <f t="shared" si="3"/>
        <v>423636.7620171624</v>
      </c>
      <c r="E36" s="23">
        <f>+'[1]OUTPUT - Internal Only'!J56</f>
        <v>77737.42</v>
      </c>
      <c r="F36" s="23">
        <f>+'[1]OUTPUT - Internal Only'!U56</f>
        <v>-1047.58</v>
      </c>
      <c r="G36" s="23">
        <f t="shared" si="4"/>
        <v>76689.84</v>
      </c>
      <c r="H36" s="24">
        <f>+[1]SCH_14!D56</f>
        <v>38775.073457999992</v>
      </c>
      <c r="I36" s="26">
        <f>IF(G36&lt;=0, 0, ROUND(G36/H36,2))</f>
        <v>1.98</v>
      </c>
      <c r="K36" s="27"/>
      <c r="L36" s="28"/>
      <c r="M36" s="29"/>
    </row>
    <row r="37" spans="1:13" ht="17.100000000000001" customHeight="1">
      <c r="A37" s="88" t="s">
        <v>27</v>
      </c>
      <c r="B37" s="23">
        <f>+'[1]OUTPUT - Internal Only'!H57</f>
        <v>1145785.4241367255</v>
      </c>
      <c r="C37" s="23">
        <f>+'[1]OUTPUT - Internal Only'!R57</f>
        <v>0</v>
      </c>
      <c r="D37" s="23">
        <f t="shared" si="3"/>
        <v>1145785.4241367255</v>
      </c>
      <c r="E37" s="23">
        <f>+'[1]OUTPUT - Internal Only'!J57</f>
        <v>0</v>
      </c>
      <c r="F37" s="23">
        <f>+'[1]OUTPUT - Internal Only'!U57</f>
        <v>0</v>
      </c>
      <c r="G37" s="23">
        <f t="shared" si="4"/>
        <v>0</v>
      </c>
      <c r="H37" s="24">
        <f>+[1]SCH_14!D57</f>
        <v>6605.3759850000006</v>
      </c>
      <c r="I37" s="26">
        <f>IF(G37&lt;=0, 0, ROUND(G37/H37,2))</f>
        <v>0</v>
      </c>
      <c r="K37" s="27"/>
      <c r="L37" s="28"/>
      <c r="M37" s="29"/>
    </row>
    <row r="38" spans="1:13" ht="17.100000000000001" customHeight="1">
      <c r="A38" s="19" t="s">
        <v>28</v>
      </c>
      <c r="B38" s="23"/>
      <c r="C38" s="23"/>
      <c r="D38" s="23"/>
      <c r="E38" s="23"/>
      <c r="F38" s="23"/>
      <c r="G38" s="23"/>
      <c r="H38" s="25"/>
      <c r="I38" s="29"/>
      <c r="K38" s="27"/>
      <c r="L38" s="28"/>
      <c r="M38" s="29"/>
    </row>
    <row r="39" spans="1:13" ht="17.399999999999999">
      <c r="A39" s="88" t="s">
        <v>29</v>
      </c>
      <c r="B39" s="23">
        <f>+'[1]OUTPUT - Internal Only'!H62</f>
        <v>5378638.7716263048</v>
      </c>
      <c r="C39" s="23">
        <f>+'[1]OUTPUT - Internal Only'!R62</f>
        <v>72969</v>
      </c>
      <c r="D39" s="23">
        <f>+B39+C39</f>
        <v>5451607.7716263048</v>
      </c>
      <c r="E39" s="23">
        <f>+'[1]OUTPUT - Internal Only'!J62</f>
        <v>5451954.6699999999</v>
      </c>
      <c r="F39" s="23">
        <f>+'[1]OUTPUT - Internal Only'!U62</f>
        <v>180814.18</v>
      </c>
      <c r="G39" s="23">
        <f>ROUND(+E39+F39,2)</f>
        <v>5632768.8499999996</v>
      </c>
      <c r="H39" s="24">
        <f>+[1]SCH_14!D62</f>
        <v>107464.551928</v>
      </c>
      <c r="I39" s="26">
        <f>+Footnotes!F15</f>
        <v>48.69</v>
      </c>
      <c r="K39" s="27"/>
      <c r="L39" s="28"/>
      <c r="M39" s="29"/>
    </row>
    <row r="40" spans="1:13" ht="17.399999999999999">
      <c r="A40" s="88" t="s">
        <v>30</v>
      </c>
      <c r="B40" s="23">
        <f>+'[1]OUTPUT - Internal Only'!H63</f>
        <v>338009.48218484421</v>
      </c>
      <c r="C40" s="23">
        <f>+'[1]OUTPUT - Internal Only'!R63</f>
        <v>71312</v>
      </c>
      <c r="D40" s="23">
        <f>+B40+C40</f>
        <v>409321.48218484421</v>
      </c>
      <c r="E40" s="23">
        <f>+'[1]OUTPUT - Internal Only'!J63</f>
        <v>592245.61</v>
      </c>
      <c r="F40" s="23">
        <f>+'[1]OUTPUT - Internal Only'!U63</f>
        <v>-51463.28</v>
      </c>
      <c r="G40" s="23">
        <f>ROUND(+E40+F40,2)</f>
        <v>540782.32999999996</v>
      </c>
      <c r="H40" s="24">
        <f>+[1]SCH_14!D63</f>
        <v>46812.179904999997</v>
      </c>
      <c r="I40" s="26">
        <f>IF(G40&lt;=0, 0, ROUND(G40/H40,2))</f>
        <v>11.55</v>
      </c>
      <c r="K40" s="27"/>
      <c r="L40" s="28"/>
      <c r="M40" s="29"/>
    </row>
    <row r="41" spans="1:13">
      <c r="A41" s="88" t="s">
        <v>31</v>
      </c>
      <c r="B41" s="23">
        <f>+'[1]OUTPUT - Internal Only'!H64</f>
        <v>4242609.3372975811</v>
      </c>
      <c r="C41" s="23">
        <f>+'[1]OUTPUT - Internal Only'!R64</f>
        <v>2184.5604785317264</v>
      </c>
      <c r="D41" s="23">
        <f>+B41+C41</f>
        <v>4244793.8977761129</v>
      </c>
      <c r="E41" s="23">
        <f>+'[1]OUTPUT - Internal Only'!J64</f>
        <v>2057.27</v>
      </c>
      <c r="F41" s="23">
        <f>+'[1]OUTPUT - Internal Only'!U64</f>
        <v>0</v>
      </c>
      <c r="G41" s="23">
        <f>ROUND(+E41+F41,2)</f>
        <v>2057.27</v>
      </c>
      <c r="H41" s="24">
        <f>+[1]SCH_14!D64</f>
        <v>48005.010179999997</v>
      </c>
      <c r="I41" s="26">
        <f>IF(G41&lt;=0, 0, ROUND(G41/H41,2))</f>
        <v>0.04</v>
      </c>
      <c r="K41" s="27"/>
      <c r="L41" s="28"/>
      <c r="M41" s="29"/>
    </row>
    <row r="42" spans="1:13" ht="15.6">
      <c r="A42" s="19" t="s">
        <v>32</v>
      </c>
      <c r="B42" s="20"/>
      <c r="C42" s="20"/>
      <c r="D42" s="20"/>
      <c r="E42" s="23"/>
      <c r="F42" s="20"/>
      <c r="G42" s="20"/>
      <c r="H42" s="21"/>
      <c r="I42" s="32"/>
      <c r="K42" s="27"/>
      <c r="L42" s="28"/>
      <c r="M42" s="29"/>
    </row>
    <row r="43" spans="1:13">
      <c r="A43" s="88" t="s">
        <v>33</v>
      </c>
      <c r="B43" s="23">
        <f>+'[1]OUTPUT - Internal Only'!H69</f>
        <v>20350.18426629209</v>
      </c>
      <c r="C43" s="23">
        <f>+'[1]OUTPUT - Internal Only'!R69</f>
        <v>172.32567619985377</v>
      </c>
      <c r="D43" s="23">
        <f>+B43+C43</f>
        <v>20522.509942491943</v>
      </c>
      <c r="E43" s="23">
        <f>+'[1]OUTPUT - Internal Only'!J69</f>
        <v>0</v>
      </c>
      <c r="F43" s="23">
        <f>+'[1]OUTPUT - Internal Only'!U69</f>
        <v>0</v>
      </c>
      <c r="G43" s="23">
        <f>ROUND(+E43+F43,2)</f>
        <v>0</v>
      </c>
      <c r="H43" s="24">
        <f>+[1]SCH_14!D69</f>
        <v>834.88661400000001</v>
      </c>
      <c r="I43" s="26">
        <f>IF(G43&lt;=0, 0, ROUND(G43/H43,2))</f>
        <v>0</v>
      </c>
      <c r="K43" s="27"/>
      <c r="L43" s="28"/>
      <c r="M43" s="29"/>
    </row>
    <row r="44" spans="1:13">
      <c r="A44" s="88" t="s">
        <v>34</v>
      </c>
      <c r="B44" s="23">
        <f>+'[1]OUTPUT - Internal Only'!H70</f>
        <v>65078.376438867352</v>
      </c>
      <c r="C44" s="23">
        <f>+'[1]OUTPUT - Internal Only'!R70</f>
        <v>0</v>
      </c>
      <c r="D44" s="23">
        <f>+B44+C44</f>
        <v>65078.376438867352</v>
      </c>
      <c r="E44" s="23">
        <f>+'[1]OUTPUT - Internal Only'!J70</f>
        <v>1892.84</v>
      </c>
      <c r="F44" s="23">
        <f>+'[1]OUTPUT - Internal Only'!U70</f>
        <v>-577.38</v>
      </c>
      <c r="G44" s="23">
        <f>ROUND(+E44+F44,2)</f>
        <v>1315.46</v>
      </c>
      <c r="H44" s="24">
        <f>+[1]SCH_14!D70</f>
        <v>1179.5850849999999</v>
      </c>
      <c r="I44" s="26">
        <f>IF(G44&lt;=0, 0, ROUND(G44/H44,2))</f>
        <v>1.1200000000000001</v>
      </c>
      <c r="K44" s="27"/>
      <c r="L44" s="28"/>
      <c r="M44" s="29"/>
    </row>
    <row r="45" spans="1:13" ht="15.6">
      <c r="A45" s="19" t="s">
        <v>35</v>
      </c>
      <c r="B45" s="24"/>
      <c r="C45" s="25"/>
      <c r="D45" s="25"/>
      <c r="E45" s="25"/>
      <c r="F45" s="25"/>
      <c r="G45" s="24"/>
      <c r="H45" s="25"/>
      <c r="I45" s="33"/>
      <c r="K45" s="27"/>
      <c r="L45" s="28"/>
      <c r="M45" s="29"/>
    </row>
    <row r="46" spans="1:13">
      <c r="A46" s="88" t="s">
        <v>36</v>
      </c>
      <c r="B46" s="23">
        <f>+'[1]OUTPUT - Internal Only'!H75</f>
        <v>558675.12425665301</v>
      </c>
      <c r="C46" s="23">
        <f>+'[1]OUTPUT - Internal Only'!R75</f>
        <v>0</v>
      </c>
      <c r="D46" s="23">
        <f t="shared" ref="D46:D53" si="5">+B46+C46</f>
        <v>558675.12425665301</v>
      </c>
      <c r="E46" s="23">
        <f>+'[1]OUTPUT - Internal Only'!J75</f>
        <v>1739.73</v>
      </c>
      <c r="F46" s="23">
        <f>+'[1]OUTPUT - Internal Only'!U75</f>
        <v>-2298.7892241328409</v>
      </c>
      <c r="G46" s="23">
        <f t="shared" ref="G46:G53" si="6">ROUND(+E46+F46,2)</f>
        <v>-559.05999999999995</v>
      </c>
      <c r="H46" s="24">
        <f>+[1]SCH_14!D75</f>
        <v>5233.8990000000003</v>
      </c>
      <c r="I46" s="26">
        <f>IF(G46&lt;=0, 0, ROUND(G46/H46,2))</f>
        <v>0</v>
      </c>
      <c r="J46" s="31">
        <v>8.7023000000000003E-2</v>
      </c>
      <c r="K46" s="27"/>
      <c r="L46" s="28"/>
      <c r="M46" s="29"/>
    </row>
    <row r="47" spans="1:13" ht="17.399999999999999">
      <c r="A47" s="88" t="s">
        <v>37</v>
      </c>
      <c r="B47" s="23">
        <f>+'[1]OUTPUT - Internal Only'!H76</f>
        <v>5938777.3999794666</v>
      </c>
      <c r="C47" s="23">
        <f>+'[1]OUTPUT - Internal Only'!R76</f>
        <v>0</v>
      </c>
      <c r="D47" s="23">
        <f t="shared" si="5"/>
        <v>5938777.3999794666</v>
      </c>
      <c r="E47" s="23">
        <f>+'[1]OUTPUT - Internal Only'!J76</f>
        <v>1073350.76</v>
      </c>
      <c r="F47" s="23">
        <f>+'[1]OUTPUT - Internal Only'!U76</f>
        <v>-1547006.3932086122</v>
      </c>
      <c r="G47" s="23">
        <f t="shared" si="6"/>
        <v>-473655.63</v>
      </c>
      <c r="H47" s="24">
        <f>+[1]SCH_14!D76</f>
        <v>434638.19610299997</v>
      </c>
      <c r="I47" s="26">
        <f>+Footnotes!F13</f>
        <v>0</v>
      </c>
      <c r="K47" s="27"/>
      <c r="L47" s="28"/>
      <c r="M47" s="29"/>
    </row>
    <row r="48" spans="1:13">
      <c r="A48" s="88" t="s">
        <v>38</v>
      </c>
      <c r="B48" s="23">
        <f>+'[1]OUTPUT - Internal Only'!H77</f>
        <v>780203.62945539993</v>
      </c>
      <c r="C48" s="23">
        <f>+'[1]OUTPUT - Internal Only'!R77</f>
        <v>2445.2387594630627</v>
      </c>
      <c r="D48" s="23">
        <f t="shared" si="5"/>
        <v>782648.868214863</v>
      </c>
      <c r="E48" s="23">
        <f>+'[1]OUTPUT - Internal Only'!J77</f>
        <v>7740.78</v>
      </c>
      <c r="F48" s="23">
        <f>+'[1]OUTPUT - Internal Only'!U77</f>
        <v>-7740.78</v>
      </c>
      <c r="G48" s="23">
        <f t="shared" si="6"/>
        <v>0</v>
      </c>
      <c r="H48" s="24">
        <f>+[1]SCH_14!D77</f>
        <v>18453.222676000001</v>
      </c>
      <c r="I48" s="26">
        <f t="shared" ref="I48:I53" si="7">IF(G48&lt;=0, 0, ROUND(G48/H48,2))</f>
        <v>0</v>
      </c>
      <c r="K48" s="27"/>
      <c r="L48" s="28"/>
      <c r="M48" s="29"/>
    </row>
    <row r="49" spans="1:13">
      <c r="A49" s="88" t="s">
        <v>39</v>
      </c>
      <c r="B49" s="23">
        <f>+'[1]OUTPUT - Internal Only'!H78</f>
        <v>516952.15475467301</v>
      </c>
      <c r="C49" s="23">
        <f>+'[1]OUTPUT - Internal Only'!R78</f>
        <v>0</v>
      </c>
      <c r="D49" s="23">
        <f t="shared" si="5"/>
        <v>516952.15475467301</v>
      </c>
      <c r="E49" s="23">
        <f>+'[1]OUTPUT - Internal Only'!J78</f>
        <v>12096.18</v>
      </c>
      <c r="F49" s="23">
        <f>+'[1]OUTPUT - Internal Only'!U78</f>
        <v>-6226.91</v>
      </c>
      <c r="G49" s="23">
        <f t="shared" si="6"/>
        <v>5869.27</v>
      </c>
      <c r="H49" s="24">
        <f>+[1]SCH_14!D78</f>
        <v>11876.363322000001</v>
      </c>
      <c r="I49" s="26">
        <f t="shared" si="7"/>
        <v>0.49</v>
      </c>
      <c r="K49" s="27"/>
      <c r="L49" s="28"/>
      <c r="M49" s="29"/>
    </row>
    <row r="50" spans="1:13" ht="17.399999999999999">
      <c r="A50" s="88" t="s">
        <v>40</v>
      </c>
      <c r="B50" s="23">
        <f>+'[1]OUTPUT - Internal Only'!H79</f>
        <v>20423.570861767152</v>
      </c>
      <c r="C50" s="23">
        <f>+'[1]OUTPUT - Internal Only'!R79</f>
        <v>0</v>
      </c>
      <c r="D50" s="23">
        <f t="shared" si="5"/>
        <v>20423.570861767152</v>
      </c>
      <c r="E50" s="23">
        <f>+'[1]OUTPUT - Internal Only'!J79</f>
        <v>-909.68</v>
      </c>
      <c r="F50" s="23">
        <f>+'[1]OUTPUT - Internal Only'!U79</f>
        <v>-1297.2713334857126</v>
      </c>
      <c r="G50" s="23">
        <f t="shared" si="6"/>
        <v>-2206.9499999999998</v>
      </c>
      <c r="H50" s="24">
        <f>+[1]SCH_14!D79</f>
        <v>2883.5303290000002</v>
      </c>
      <c r="I50" s="26">
        <f t="shared" si="7"/>
        <v>0</v>
      </c>
      <c r="K50" s="27"/>
      <c r="L50" s="28"/>
      <c r="M50" s="29"/>
    </row>
    <row r="51" spans="1:13">
      <c r="A51" s="88" t="s">
        <v>41</v>
      </c>
      <c r="B51" s="23">
        <f>+'[1]OUTPUT - Internal Only'!H80</f>
        <v>65211.342108938741</v>
      </c>
      <c r="C51" s="23">
        <f>+'[1]OUTPUT - Internal Only'!R80</f>
        <v>0</v>
      </c>
      <c r="D51" s="23">
        <f t="shared" si="5"/>
        <v>65211.342108938741</v>
      </c>
      <c r="E51" s="23">
        <f>+'[1]OUTPUT - Internal Only'!J80</f>
        <v>16496.61</v>
      </c>
      <c r="F51" s="23">
        <f>+'[1]OUTPUT - Internal Only'!U80</f>
        <v>-1222.4918866843236</v>
      </c>
      <c r="G51" s="23">
        <f t="shared" si="6"/>
        <v>15274.12</v>
      </c>
      <c r="H51" s="24">
        <f>+[1]SCH_14!D80</f>
        <v>6114.7678999999998</v>
      </c>
      <c r="I51" s="26">
        <f t="shared" si="7"/>
        <v>2.5</v>
      </c>
      <c r="K51" s="27"/>
      <c r="L51" s="28"/>
      <c r="M51" s="29"/>
    </row>
    <row r="52" spans="1:13">
      <c r="A52" s="88" t="s">
        <v>42</v>
      </c>
      <c r="B52" s="23">
        <f>+'[1]OUTPUT - Internal Only'!H81</f>
        <v>120795.80394032752</v>
      </c>
      <c r="C52" s="23">
        <f>+'[1]OUTPUT - Internal Only'!R81</f>
        <v>0</v>
      </c>
      <c r="D52" s="23">
        <f t="shared" si="5"/>
        <v>120795.80394032752</v>
      </c>
      <c r="E52" s="23">
        <f>+'[1]OUTPUT - Internal Only'!J81</f>
        <v>1117.58</v>
      </c>
      <c r="F52" s="23">
        <f>+'[1]OUTPUT - Internal Only'!U81</f>
        <v>-463.47052487373821</v>
      </c>
      <c r="G52" s="23">
        <f t="shared" si="6"/>
        <v>654.11</v>
      </c>
      <c r="H52" s="24">
        <f>+[1]SCH_14!D81</f>
        <v>1096.041334</v>
      </c>
      <c r="I52" s="26">
        <f t="shared" si="7"/>
        <v>0.6</v>
      </c>
      <c r="J52" s="31">
        <v>9.2501E-2</v>
      </c>
      <c r="K52" s="27"/>
      <c r="L52" s="28"/>
      <c r="M52" s="29"/>
    </row>
    <row r="53" spans="1:13" ht="17.399999999999999">
      <c r="A53" s="88" t="s">
        <v>43</v>
      </c>
      <c r="B53" s="23">
        <f>+'[1]OUTPUT - Internal Only'!H82</f>
        <v>257473.0060367985</v>
      </c>
      <c r="C53" s="23">
        <f>+'[1]OUTPUT - Internal Only'!R82</f>
        <v>0</v>
      </c>
      <c r="D53" s="23">
        <f t="shared" si="5"/>
        <v>257473.0060367985</v>
      </c>
      <c r="E53" s="23">
        <f>+'[1]OUTPUT - Internal Only'!J82</f>
        <v>-294.63</v>
      </c>
      <c r="F53" s="23">
        <f>+'[1]OUTPUT - Internal Only'!U82</f>
        <v>-5044.2180786251665</v>
      </c>
      <c r="G53" s="23">
        <f t="shared" si="6"/>
        <v>-5338.85</v>
      </c>
      <c r="H53" s="24">
        <f>+[1]SCH_14!D82</f>
        <v>14535.941566</v>
      </c>
      <c r="I53" s="26">
        <f t="shared" si="7"/>
        <v>0</v>
      </c>
      <c r="K53" s="27"/>
      <c r="L53" s="29"/>
      <c r="M53" s="29"/>
    </row>
    <row r="54" spans="1:13" ht="15.6">
      <c r="A54" s="19" t="s">
        <v>44</v>
      </c>
      <c r="B54" s="24"/>
      <c r="C54" s="25"/>
      <c r="D54" s="25"/>
      <c r="E54" s="25"/>
      <c r="F54" s="25"/>
      <c r="G54" s="24"/>
      <c r="H54" s="25"/>
      <c r="I54" s="33"/>
      <c r="K54" s="27"/>
      <c r="L54" s="28"/>
      <c r="M54" s="29"/>
    </row>
    <row r="55" spans="1:13" ht="17.25" customHeight="1">
      <c r="A55" s="89" t="s">
        <v>45</v>
      </c>
      <c r="B55" s="23">
        <f>+'[1]OUTPUT - Internal Only'!H87</f>
        <v>1168359.0034048967</v>
      </c>
      <c r="C55" s="23">
        <f>+'[1]OUTPUT - Internal Only'!R87</f>
        <v>1448720</v>
      </c>
      <c r="D55" s="23">
        <f>+B55+C55</f>
        <v>2617079.0034048967</v>
      </c>
      <c r="E55" s="23">
        <f>+'[1]OUTPUT - Internal Only'!J87</f>
        <v>0.25</v>
      </c>
      <c r="F55" s="23">
        <f>+'[1]OUTPUT - Internal Only'!U87</f>
        <v>-210920.5</v>
      </c>
      <c r="G55" s="23">
        <f>ROUND(+E55+F55,2)</f>
        <v>-210920.25</v>
      </c>
      <c r="H55" s="24">
        <f>+[1]SCH_14!D87</f>
        <v>296196.16743700003</v>
      </c>
      <c r="I55" s="26">
        <f>IF(G55&lt;=0, 0, ROUND(G55/H55,2))</f>
        <v>0</v>
      </c>
      <c r="K55" s="27"/>
      <c r="L55" s="28"/>
      <c r="M55" s="29"/>
    </row>
    <row r="56" spans="1:13" ht="15.6">
      <c r="A56" s="19" t="s">
        <v>46</v>
      </c>
      <c r="B56" s="24"/>
      <c r="C56" s="25"/>
      <c r="D56" s="25"/>
      <c r="E56" s="25"/>
      <c r="F56" s="25"/>
      <c r="G56" s="24"/>
      <c r="H56" s="25"/>
      <c r="I56" s="33"/>
      <c r="K56" s="27"/>
      <c r="L56" s="28"/>
      <c r="M56" s="29"/>
    </row>
    <row r="57" spans="1:13">
      <c r="A57" s="88" t="s">
        <v>47</v>
      </c>
      <c r="B57" s="23">
        <f>+'[1]OUTPUT - Internal Only'!H91</f>
        <v>669901.86048230645</v>
      </c>
      <c r="C57" s="23">
        <f>+'[1]OUTPUT - Internal Only'!R91</f>
        <v>13536.573854937415</v>
      </c>
      <c r="D57" s="23">
        <f>+B57+C57</f>
        <v>683438.4343372439</v>
      </c>
      <c r="E57" s="23">
        <f>+'[1]OUTPUT - Internal Only'!J91</f>
        <v>99021.51</v>
      </c>
      <c r="F57" s="23">
        <f>+'[1]OUTPUT - Internal Only'!U91</f>
        <v>0</v>
      </c>
      <c r="G57" s="23">
        <f>ROUND(+E57+F57,2)</f>
        <v>99021.51</v>
      </c>
      <c r="H57" s="24">
        <f>+[1]SCH_14!D91</f>
        <v>30083.453041000001</v>
      </c>
      <c r="I57" s="26">
        <f>IF(G57&lt;=0, 0, ROUND(G57/H57,2))</f>
        <v>3.29</v>
      </c>
      <c r="K57" s="27"/>
      <c r="L57" s="28"/>
      <c r="M57" s="29"/>
    </row>
    <row r="58" spans="1:13">
      <c r="A58" s="88" t="s">
        <v>48</v>
      </c>
      <c r="B58" s="23">
        <f>+'[1]OUTPUT - Internal Only'!H92</f>
        <v>1218705.3708804043</v>
      </c>
      <c r="C58" s="23">
        <f>+'[1]OUTPUT - Internal Only'!R92</f>
        <v>34107.57</v>
      </c>
      <c r="D58" s="23">
        <f>+B58+C58</f>
        <v>1252812.9408804043</v>
      </c>
      <c r="E58" s="23">
        <f>+'[1]OUTPUT - Internal Only'!J92</f>
        <v>20007.900000000001</v>
      </c>
      <c r="F58" s="23">
        <f>+'[1]OUTPUT - Internal Only'!U92</f>
        <v>-7761.49</v>
      </c>
      <c r="G58" s="23">
        <f>ROUND(+E58+F58,2)</f>
        <v>12246.41</v>
      </c>
      <c r="H58" s="24">
        <f>+[1]SCH_14!D92</f>
        <v>62275.948306999999</v>
      </c>
      <c r="I58" s="26">
        <f>IF(G58&lt;=0, 0, ROUND(G58/H58,2))</f>
        <v>0.2</v>
      </c>
      <c r="K58" s="27"/>
      <c r="L58" s="28"/>
      <c r="M58" s="29"/>
    </row>
    <row r="59" spans="1:13">
      <c r="A59" s="88" t="s">
        <v>49</v>
      </c>
      <c r="B59" s="23">
        <f>+'[1]OUTPUT - Internal Only'!H93</f>
        <v>36973.484087428478</v>
      </c>
      <c r="C59" s="23">
        <f>+'[1]OUTPUT - Internal Only'!R93</f>
        <v>183.2705527486637</v>
      </c>
      <c r="D59" s="23">
        <f>+B59+C59</f>
        <v>37156.75464017714</v>
      </c>
      <c r="E59" s="23">
        <f>+'[1]OUTPUT - Internal Only'!J93</f>
        <v>1097.5899999999999</v>
      </c>
      <c r="F59" s="23">
        <f>+'[1]OUTPUT - Internal Only'!U93</f>
        <v>-1080.71</v>
      </c>
      <c r="G59" s="23">
        <f>ROUND(+E59+F59,2)</f>
        <v>16.88</v>
      </c>
      <c r="H59" s="24">
        <f>+[1]SCH_14!D93</f>
        <v>2080.0784450000001</v>
      </c>
      <c r="I59" s="26">
        <f>IF(G59&lt;=0, 0, ROUND(G59/H59,2))</f>
        <v>0.01</v>
      </c>
      <c r="K59" s="27"/>
      <c r="L59" s="28"/>
      <c r="M59" s="29"/>
    </row>
    <row r="60" spans="1:13">
      <c r="A60" s="88" t="s">
        <v>50</v>
      </c>
      <c r="B60" s="23">
        <f>+'[1]OUTPUT - Internal Only'!H94</f>
        <v>5201.5742762381651</v>
      </c>
      <c r="C60" s="23">
        <f>+'[1]OUTPUT - Internal Only'!R94</f>
        <v>30.348087527503537</v>
      </c>
      <c r="D60" s="23">
        <f>+B60+C60</f>
        <v>5231.9223637656687</v>
      </c>
      <c r="E60" s="23">
        <f>+'[1]OUTPUT - Internal Only'!J94</f>
        <v>137.19999999999999</v>
      </c>
      <c r="F60" s="23">
        <f>+'[1]OUTPUT - Internal Only'!U94</f>
        <v>0</v>
      </c>
      <c r="G60" s="23">
        <f>ROUND(+E60+F60,2)</f>
        <v>137.19999999999999</v>
      </c>
      <c r="H60" s="24">
        <f>+[1]SCH_14!D94</f>
        <v>200.007532</v>
      </c>
      <c r="I60" s="26">
        <f>IF(G60&lt;=0, 0, ROUND(G60/H60,2))</f>
        <v>0.69</v>
      </c>
      <c r="K60" s="27"/>
      <c r="L60" s="28"/>
      <c r="M60" s="29"/>
    </row>
    <row r="61" spans="1:13" ht="15.6">
      <c r="A61" s="19" t="s">
        <v>51</v>
      </c>
      <c r="B61" s="24"/>
      <c r="C61" s="25"/>
      <c r="D61" s="25"/>
      <c r="E61" s="25"/>
      <c r="F61" s="25"/>
      <c r="G61" s="25"/>
      <c r="H61" s="25"/>
      <c r="I61" s="33"/>
      <c r="K61" s="27"/>
      <c r="L61" s="28"/>
      <c r="M61" s="29"/>
    </row>
    <row r="62" spans="1:13">
      <c r="A62" s="88" t="s">
        <v>52</v>
      </c>
      <c r="B62" s="23">
        <f>+'[1]OUTPUT - Internal Only'!H99</f>
        <v>2101243.8146265345</v>
      </c>
      <c r="C62" s="23">
        <f>+'[1]OUTPUT - Internal Only'!R99</f>
        <v>0</v>
      </c>
      <c r="D62" s="23">
        <f>+B62+C62</f>
        <v>2101243.8146265345</v>
      </c>
      <c r="E62" s="23">
        <f>+'[1]OUTPUT - Internal Only'!J99</f>
        <v>120967.6</v>
      </c>
      <c r="F62" s="23">
        <f>+'[1]OUTPUT - Internal Only'!U99</f>
        <v>14928.64</v>
      </c>
      <c r="G62" s="23">
        <f>ROUND(+E62+F62,2)</f>
        <v>135896.24</v>
      </c>
      <c r="H62" s="24">
        <f>+[1]SCH_14!D99</f>
        <v>61003.567515999996</v>
      </c>
      <c r="I62" s="26">
        <f>IF(G62&lt;=0, 0, ROUND(G62/H62,2))</f>
        <v>2.23</v>
      </c>
      <c r="K62" s="27"/>
      <c r="L62" s="28"/>
      <c r="M62" s="29"/>
    </row>
    <row r="63" spans="1:13">
      <c r="A63" s="88" t="s">
        <v>53</v>
      </c>
      <c r="B63" s="23">
        <f>+'[1]OUTPUT - Internal Only'!H100</f>
        <v>38192580.268952124</v>
      </c>
      <c r="C63" s="23">
        <f>+'[1]OUTPUT - Internal Only'!R100</f>
        <v>0</v>
      </c>
      <c r="D63" s="23">
        <f>+B63+C63</f>
        <v>38192580.268952124</v>
      </c>
      <c r="E63" s="23">
        <f>+'[1]OUTPUT - Internal Only'!J100</f>
        <v>0</v>
      </c>
      <c r="F63" s="23">
        <f>+'[1]OUTPUT - Internal Only'!U100</f>
        <v>57852.160000000003</v>
      </c>
      <c r="G63" s="23">
        <f>ROUND(+E63+F63,2)</f>
        <v>57852.160000000003</v>
      </c>
      <c r="H63" s="24">
        <f>+[1]SCH_14!D100</f>
        <v>983222.12779900001</v>
      </c>
      <c r="I63" s="26">
        <f>IF(G63&lt;=0, 0, ROUND(G63/H63,2))</f>
        <v>0.06</v>
      </c>
      <c r="K63" s="27"/>
      <c r="L63" s="28"/>
      <c r="M63" s="29"/>
    </row>
    <row r="64" spans="1:13" ht="15.6">
      <c r="A64" s="19" t="s">
        <v>54</v>
      </c>
      <c r="B64" s="23"/>
      <c r="C64" s="25"/>
      <c r="D64" s="25"/>
      <c r="E64" s="23"/>
      <c r="F64" s="25"/>
      <c r="G64" s="24"/>
      <c r="H64" s="25"/>
      <c r="I64" s="34"/>
      <c r="K64" s="27"/>
      <c r="L64" s="28"/>
      <c r="M64" s="29"/>
    </row>
    <row r="65" spans="1:13">
      <c r="A65" s="88" t="s">
        <v>55</v>
      </c>
      <c r="B65" s="23">
        <f>+'[1]OUTPUT - Internal Only'!H105</f>
        <v>523072.32865623356</v>
      </c>
      <c r="C65" s="23">
        <f>+'[1]OUTPUT - Internal Only'!R105</f>
        <v>63283.557848676763</v>
      </c>
      <c r="D65" s="23">
        <f>+B65+C65</f>
        <v>586355.8865049103</v>
      </c>
      <c r="E65" s="23">
        <f>+'[1]OUTPUT - Internal Only'!J105</f>
        <v>0</v>
      </c>
      <c r="F65" s="23">
        <f>+'[1]OUTPUT - Internal Only'!U105</f>
        <v>0</v>
      </c>
      <c r="G65" s="23">
        <f>ROUND(+E65+F65,2)</f>
        <v>0</v>
      </c>
      <c r="H65" s="24">
        <f>+[1]SCH_14!D105</f>
        <v>28646.725267000005</v>
      </c>
      <c r="I65" s="26">
        <f>IF(G65&lt;=0, 0, ROUND(G65/H65,2))</f>
        <v>0</v>
      </c>
      <c r="J65" s="31">
        <v>5.3537000000000001E-2</v>
      </c>
      <c r="K65" s="27"/>
      <c r="L65" s="28"/>
      <c r="M65" s="29"/>
    </row>
    <row r="66" spans="1:13">
      <c r="A66" s="88" t="s">
        <v>56</v>
      </c>
      <c r="B66" s="23">
        <f>+'[1]OUTPUT - Internal Only'!H106</f>
        <v>1942271.0352219807</v>
      </c>
      <c r="C66" s="23">
        <f>+'[1]OUTPUT - Internal Only'!R106</f>
        <v>380269.95665427437</v>
      </c>
      <c r="D66" s="23">
        <f>+B66+C66</f>
        <v>2322540.9918762548</v>
      </c>
      <c r="E66" s="23">
        <f>+'[1]OUTPUT - Internal Only'!J106</f>
        <v>873868.89</v>
      </c>
      <c r="F66" s="23">
        <f>+'[1]OUTPUT - Internal Only'!U106</f>
        <v>0</v>
      </c>
      <c r="G66" s="23">
        <f>ROUND(+E66+F66,2)</f>
        <v>873868.89</v>
      </c>
      <c r="H66" s="24">
        <f>+[1]SCH_14!D106</f>
        <v>60700.50852399999</v>
      </c>
      <c r="I66" s="26">
        <f>IF(G66&lt;=0, 0, ROUND(G66/H66,2))</f>
        <v>14.4</v>
      </c>
      <c r="K66" s="27"/>
      <c r="L66" s="28"/>
      <c r="M66" s="29"/>
    </row>
    <row r="67" spans="1:13">
      <c r="A67" s="88" t="s">
        <v>57</v>
      </c>
      <c r="B67" s="23">
        <f>+'[1]OUTPUT - Internal Only'!H107</f>
        <v>390717.80709174112</v>
      </c>
      <c r="C67" s="23">
        <f>+'[1]OUTPUT - Internal Only'!R107</f>
        <v>131230.54</v>
      </c>
      <c r="D67" s="23">
        <f>+B67+C67</f>
        <v>521948.34709174116</v>
      </c>
      <c r="E67" s="23">
        <f>+'[1]OUTPUT - Internal Only'!J107</f>
        <v>482450.25</v>
      </c>
      <c r="F67" s="23">
        <f>+'[1]OUTPUT - Internal Only'!U107</f>
        <v>-21933.54</v>
      </c>
      <c r="G67" s="23">
        <f>ROUND(+E67+F67,2)</f>
        <v>460516.71</v>
      </c>
      <c r="H67" s="24">
        <f>+[1]SCH_14!D107</f>
        <v>11209.261516</v>
      </c>
      <c r="I67" s="26">
        <f>IF(G67&lt;=0, 0, ROUND(G67/H67,2))</f>
        <v>41.08</v>
      </c>
      <c r="K67" s="27"/>
      <c r="L67" s="28"/>
      <c r="M67" s="29"/>
    </row>
    <row r="68" spans="1:13">
      <c r="A68" s="88" t="s">
        <v>58</v>
      </c>
      <c r="B68" s="23">
        <f>+'[1]OUTPUT - Internal Only'!H108</f>
        <v>3816.5235603185706</v>
      </c>
      <c r="C68" s="23">
        <f>+'[1]OUTPUT - Internal Only'!R108</f>
        <v>0</v>
      </c>
      <c r="D68" s="23">
        <f>+B68+C68</f>
        <v>3816.5235603185706</v>
      </c>
      <c r="E68" s="23">
        <f>+'[1]OUTPUT - Internal Only'!J108</f>
        <v>85.62</v>
      </c>
      <c r="F68" s="23">
        <f>+'[1]OUTPUT - Internal Only'!U108</f>
        <v>-6.76</v>
      </c>
      <c r="G68" s="23">
        <f>ROUND(+E68+F68,2)</f>
        <v>78.86</v>
      </c>
      <c r="H68" s="24">
        <f>+[1]SCH_14!D108</f>
        <v>23.794132000000001</v>
      </c>
      <c r="I68" s="26">
        <f>IF(G68&lt;=0, 0, ROUND(G68/H68,2))</f>
        <v>3.31</v>
      </c>
      <c r="J68" s="31">
        <v>9.1249999999999998E-2</v>
      </c>
      <c r="K68" s="27"/>
      <c r="L68" s="28"/>
      <c r="M68" s="29"/>
    </row>
    <row r="69" spans="1:13">
      <c r="A69" s="88" t="s">
        <v>59</v>
      </c>
      <c r="B69" s="23">
        <f>+'[1]OUTPUT - Internal Only'!H109</f>
        <v>2121150.156135302</v>
      </c>
      <c r="C69" s="23">
        <f>+'[1]OUTPUT - Internal Only'!R109</f>
        <v>264913</v>
      </c>
      <c r="D69" s="23">
        <f>+B69+C69</f>
        <v>2386063.156135302</v>
      </c>
      <c r="E69" s="23">
        <f>+'[1]OUTPUT - Internal Only'!J109</f>
        <v>0</v>
      </c>
      <c r="F69" s="23">
        <f>+'[1]OUTPUT - Internal Only'!U109</f>
        <v>-0.62</v>
      </c>
      <c r="G69" s="23">
        <f>ROUND(+E69+F69,2)</f>
        <v>-0.62</v>
      </c>
      <c r="H69" s="24">
        <f>+[1]SCH_14!D109</f>
        <v>32044.559472000001</v>
      </c>
      <c r="I69" s="26">
        <f>IF(G69&lt;=0, 0, ROUND(G69/H69,2))</f>
        <v>0</v>
      </c>
      <c r="K69" s="27"/>
      <c r="L69" s="28"/>
      <c r="M69" s="29"/>
    </row>
    <row r="70" spans="1:13" ht="15.6">
      <c r="A70" s="19" t="s">
        <v>60</v>
      </c>
      <c r="B70" s="20"/>
      <c r="C70" s="21"/>
      <c r="D70" s="21"/>
      <c r="E70" s="21"/>
      <c r="F70" s="21"/>
      <c r="G70" s="21"/>
      <c r="I70" s="35"/>
      <c r="K70" s="27"/>
      <c r="L70" s="28"/>
      <c r="M70" s="29"/>
    </row>
    <row r="71" spans="1:13" ht="17.399999999999999">
      <c r="A71" s="88" t="s">
        <v>61</v>
      </c>
      <c r="B71" s="23">
        <f>+'[1]OUTPUT - Internal Only'!H114</f>
        <v>3133.4722265700989</v>
      </c>
      <c r="C71" s="23">
        <f>+'[1]OUTPUT - Internal Only'!R114</f>
        <v>0</v>
      </c>
      <c r="D71" s="23">
        <f>+B71+C71</f>
        <v>3133.4722265700989</v>
      </c>
      <c r="E71" s="23">
        <f>+'[1]OUTPUT - Internal Only'!J114</f>
        <v>437.27</v>
      </c>
      <c r="F71" s="23">
        <f>+'[1]OUTPUT - Internal Only'!U114</f>
        <v>90.95</v>
      </c>
      <c r="G71" s="23">
        <f>ROUND(+E71+F71,2)</f>
        <v>528.22</v>
      </c>
      <c r="H71" s="24">
        <f>+[1]SCH_14!D114</f>
        <v>130.59825299999997</v>
      </c>
      <c r="I71" s="26">
        <f>IF(G71&lt;=0, 0, ROUND(G71/H71,2))</f>
        <v>4.04</v>
      </c>
      <c r="K71" s="27"/>
      <c r="L71" s="28"/>
      <c r="M71" s="29"/>
    </row>
    <row r="72" spans="1:13">
      <c r="A72" s="88" t="s">
        <v>62</v>
      </c>
      <c r="B72" s="23">
        <f>+'[1]OUTPUT - Internal Only'!H115</f>
        <v>18820.984073489006</v>
      </c>
      <c r="C72" s="23">
        <f>+'[1]OUTPUT - Internal Only'!R115</f>
        <v>1967.157979169604</v>
      </c>
      <c r="D72" s="23">
        <f>+B72+C72</f>
        <v>20788.142052658608</v>
      </c>
      <c r="E72" s="23">
        <f>+'[1]OUTPUT - Internal Only'!J115</f>
        <v>2070.7399999999998</v>
      </c>
      <c r="F72" s="23">
        <f>+'[1]OUTPUT - Internal Only'!U115</f>
        <v>0</v>
      </c>
      <c r="G72" s="23">
        <f>ROUND(+E72+F72,2)</f>
        <v>2070.7399999999998</v>
      </c>
      <c r="H72" s="24">
        <f>+[1]SCH_14!D115</f>
        <v>1175.4096639999998</v>
      </c>
      <c r="I72" s="26">
        <f>IF(G72&lt;=0, 0, ROUND(G72/H72,2))</f>
        <v>1.76</v>
      </c>
      <c r="K72" s="27"/>
      <c r="L72" s="28"/>
      <c r="M72" s="29"/>
    </row>
    <row r="73" spans="1:13">
      <c r="A73" s="88" t="s">
        <v>63</v>
      </c>
      <c r="B73" s="23">
        <f>+'[1]OUTPUT - Internal Only'!H116</f>
        <v>408369.32898252428</v>
      </c>
      <c r="C73" s="23">
        <f>+'[1]OUTPUT - Internal Only'!R116</f>
        <v>4013.2990081300086</v>
      </c>
      <c r="D73" s="23">
        <f>+B73+C73</f>
        <v>412382.62799065432</v>
      </c>
      <c r="E73" s="23">
        <f>+'[1]OUTPUT - Internal Only'!J116</f>
        <v>-0.01</v>
      </c>
      <c r="F73" s="23">
        <f>+'[1]OUTPUT - Internal Only'!U116</f>
        <v>0</v>
      </c>
      <c r="G73" s="23">
        <f>ROUND(+E73+F73,2)</f>
        <v>-0.01</v>
      </c>
      <c r="H73" s="24">
        <f>+[1]SCH_14!D116</f>
        <v>5299.0440950000002</v>
      </c>
      <c r="I73" s="26">
        <f>IF(G73&lt;=0, 0, ROUND(G73/H73,2))</f>
        <v>0</v>
      </c>
      <c r="K73" s="27"/>
      <c r="L73" s="28"/>
      <c r="M73" s="29"/>
    </row>
    <row r="74" spans="1:13" ht="15" customHeight="1">
      <c r="A74" s="19" t="s">
        <v>64</v>
      </c>
      <c r="B74" s="25"/>
      <c r="C74" s="25"/>
      <c r="D74" s="25"/>
      <c r="E74" s="25"/>
      <c r="F74" s="25"/>
      <c r="G74" s="25"/>
      <c r="H74" s="25"/>
      <c r="I74" s="34"/>
      <c r="K74" s="27"/>
      <c r="L74" s="28"/>
      <c r="M74" s="29"/>
    </row>
    <row r="75" spans="1:13">
      <c r="A75" s="89" t="s">
        <v>65</v>
      </c>
      <c r="B75" s="23">
        <f>+'[1]OUTPUT - Internal Only'!H121</f>
        <v>84026.060644840487</v>
      </c>
      <c r="C75" s="23">
        <f>+'[1]OUTPUT - Internal Only'!R121</f>
        <v>0</v>
      </c>
      <c r="D75" s="23">
        <f>+B75+C75</f>
        <v>84026.060644840487</v>
      </c>
      <c r="E75" s="23">
        <f>+'[1]OUTPUT - Internal Only'!J121</f>
        <v>6340.95</v>
      </c>
      <c r="F75" s="23">
        <f>+'[1]OUTPUT - Internal Only'!U121</f>
        <v>-6152.1628818424506</v>
      </c>
      <c r="G75" s="23">
        <f>ROUND(+E75+F75,2)</f>
        <v>188.79</v>
      </c>
      <c r="H75" s="24">
        <f>+[1]SCH_14!D121</f>
        <v>6251.0680310000007</v>
      </c>
      <c r="I75" s="26">
        <f>IF(G75&lt;=0, 0, ROUND(G75/H75,2))</f>
        <v>0.03</v>
      </c>
      <c r="K75" s="27"/>
      <c r="L75" s="28"/>
      <c r="M75" s="29"/>
    </row>
    <row r="76" spans="1:13">
      <c r="A76" s="88" t="s">
        <v>66</v>
      </c>
      <c r="B76" s="23">
        <f>+'[1]OUTPUT - Internal Only'!H122</f>
        <v>109409.35997262938</v>
      </c>
      <c r="C76" s="23">
        <f>+'[1]OUTPUT - Internal Only'!R122</f>
        <v>0</v>
      </c>
      <c r="D76" s="23">
        <f>+B76+C76</f>
        <v>109409.35997262938</v>
      </c>
      <c r="E76" s="23">
        <f>+'[1]OUTPUT - Internal Only'!J122</f>
        <v>10955.98</v>
      </c>
      <c r="F76" s="23">
        <f>+'[1]OUTPUT - Internal Only'!U122</f>
        <v>-1667.3438466387324</v>
      </c>
      <c r="G76" s="23">
        <f>ROUND(+E76+F76,2)</f>
        <v>9288.64</v>
      </c>
      <c r="H76" s="24">
        <f>+[1]SCH_14!D122</f>
        <v>5532.1134009999996</v>
      </c>
      <c r="I76" s="26">
        <f>IF(G76&lt;=0, 0, ROUND(G76/H76,2))</f>
        <v>1.68</v>
      </c>
      <c r="K76" s="27"/>
      <c r="L76" s="28"/>
      <c r="M76" s="29"/>
    </row>
    <row r="77" spans="1:13">
      <c r="A77" s="88" t="s">
        <v>67</v>
      </c>
      <c r="B77" s="23">
        <f>+'[1]OUTPUT - Internal Only'!H123</f>
        <v>25493.00735963332</v>
      </c>
      <c r="C77" s="23">
        <f>+'[1]OUTPUT - Internal Only'!R123</f>
        <v>2858</v>
      </c>
      <c r="D77" s="23">
        <f>+B77+C77</f>
        <v>28351.00735963332</v>
      </c>
      <c r="E77" s="23">
        <f>+'[1]OUTPUT - Internal Only'!J123</f>
        <v>267.61</v>
      </c>
      <c r="F77" s="23">
        <f>+'[1]OUTPUT - Internal Only'!U123</f>
        <v>-83.37</v>
      </c>
      <c r="G77" s="23">
        <f>ROUND(+E77+F77,2)</f>
        <v>184.24</v>
      </c>
      <c r="H77" s="24">
        <f>+[1]SCH_14!D123</f>
        <v>1062.4400679999999</v>
      </c>
      <c r="I77" s="26">
        <f>IF(G77&lt;=0, 0, ROUND(G77/H77,2))</f>
        <v>0.17</v>
      </c>
      <c r="K77" s="27"/>
      <c r="L77" s="28"/>
      <c r="M77" s="29"/>
    </row>
    <row r="78" spans="1:13" ht="15.6">
      <c r="A78" s="19" t="s">
        <v>68</v>
      </c>
      <c r="B78" s="24"/>
      <c r="C78" s="25"/>
      <c r="D78" s="25"/>
      <c r="E78" s="24"/>
      <c r="F78" s="24"/>
      <c r="G78" s="24"/>
      <c r="H78" s="25"/>
      <c r="I78" s="33"/>
      <c r="K78" s="27"/>
      <c r="L78" s="28"/>
      <c r="M78" s="29"/>
    </row>
    <row r="79" spans="1:13">
      <c r="A79" s="89" t="s">
        <v>69</v>
      </c>
      <c r="B79" s="23">
        <f>+'[1]OUTPUT - Internal Only'!H128</f>
        <v>507358.26130576804</v>
      </c>
      <c r="C79" s="23">
        <f>+'[1]OUTPUT - Internal Only'!R128</f>
        <v>0</v>
      </c>
      <c r="D79" s="23">
        <f>+B79+C79</f>
        <v>507358.26130576804</v>
      </c>
      <c r="E79" s="23">
        <f>+'[1]OUTPUT - Internal Only'!J128</f>
        <v>57950.78</v>
      </c>
      <c r="F79" s="23">
        <f>+'[1]OUTPUT - Internal Only'!U128</f>
        <v>-31413.974078661529</v>
      </c>
      <c r="G79" s="23">
        <f>ROUND(+E79+F79,2)</f>
        <v>26536.81</v>
      </c>
      <c r="H79" s="24">
        <f>+[1]SCH_14!D128</f>
        <v>53833.826110000009</v>
      </c>
      <c r="I79" s="26">
        <f>IF(G79&lt;=0, 0, ROUND(G79/H79,2))</f>
        <v>0.49</v>
      </c>
      <c r="K79" s="27"/>
      <c r="L79" s="28"/>
      <c r="M79" s="29"/>
    </row>
    <row r="80" spans="1:13">
      <c r="A80" s="88" t="s">
        <v>70</v>
      </c>
      <c r="B80" s="23">
        <f>+'[1]OUTPUT - Internal Only'!H129</f>
        <v>20688.461785254123</v>
      </c>
      <c r="C80" s="23">
        <f>+'[1]OUTPUT - Internal Only'!R129</f>
        <v>2782</v>
      </c>
      <c r="D80" s="23">
        <f>+B80+C80</f>
        <v>23470.461785254123</v>
      </c>
      <c r="E80" s="23">
        <f>+'[1]OUTPUT - Internal Only'!J129</f>
        <v>1968.77</v>
      </c>
      <c r="F80" s="23">
        <f>+'[1]OUTPUT - Internal Only'!U129</f>
        <v>-152.16</v>
      </c>
      <c r="G80" s="23">
        <f>ROUND(+E80+F80,2)</f>
        <v>1816.61</v>
      </c>
      <c r="H80" s="24">
        <f>+[1]SCH_14!D129</f>
        <v>893.82271199999991</v>
      </c>
      <c r="I80" s="26">
        <f>IF(G80&lt;=0, 0, ROUND(G80/H80,2))</f>
        <v>2.0299999999999998</v>
      </c>
      <c r="K80" s="27"/>
      <c r="L80" s="28"/>
      <c r="M80" s="29"/>
    </row>
    <row r="81" spans="1:14">
      <c r="A81" s="88" t="s">
        <v>71</v>
      </c>
      <c r="B81" s="23">
        <f>+'[1]OUTPUT - Internal Only'!H130</f>
        <v>103028.02056795212</v>
      </c>
      <c r="C81" s="23">
        <f>+'[1]OUTPUT - Internal Only'!R130</f>
        <v>195.4184609955455</v>
      </c>
      <c r="D81" s="23">
        <f>+B81+C81</f>
        <v>103223.43902894766</v>
      </c>
      <c r="E81" s="23">
        <f>+'[1]OUTPUT - Internal Only'!J130</f>
        <v>3828.58</v>
      </c>
      <c r="F81" s="23">
        <f>+'[1]OUTPUT - Internal Only'!U130</f>
        <v>0</v>
      </c>
      <c r="G81" s="23">
        <f>ROUND(+E81+F81,2)</f>
        <v>3828.58</v>
      </c>
      <c r="H81" s="24">
        <f>+[1]SCH_14!D130</f>
        <v>2949.5923870000001</v>
      </c>
      <c r="I81" s="26">
        <f>IF(G81&lt;=0, 0, ROUND(G81/H81,2))</f>
        <v>1.3</v>
      </c>
      <c r="K81" s="27"/>
      <c r="L81" s="28"/>
      <c r="M81" s="29"/>
    </row>
    <row r="82" spans="1:14" ht="15.6">
      <c r="A82" s="19" t="s">
        <v>72</v>
      </c>
      <c r="B82" s="24"/>
      <c r="C82" s="25"/>
      <c r="D82" s="23"/>
      <c r="E82" s="24"/>
      <c r="F82" s="24"/>
      <c r="G82" s="25"/>
      <c r="H82" s="25"/>
      <c r="I82" s="34"/>
      <c r="K82" s="27"/>
      <c r="L82" s="28"/>
      <c r="M82" s="29"/>
    </row>
    <row r="83" spans="1:14">
      <c r="A83" s="89" t="s">
        <v>73</v>
      </c>
      <c r="B83" s="23">
        <f>+'[1]OUTPUT - Internal Only'!H135</f>
        <v>36587.793622727266</v>
      </c>
      <c r="C83" s="23">
        <f>+'[1]OUTPUT - Internal Only'!R135</f>
        <v>0</v>
      </c>
      <c r="D83" s="23">
        <f>+B83+C83</f>
        <v>36587.793622727266</v>
      </c>
      <c r="E83" s="23">
        <f>+'[1]OUTPUT - Internal Only'!J135</f>
        <v>0</v>
      </c>
      <c r="F83" s="23">
        <f>+'[1]OUTPUT - Internal Only'!U135</f>
        <v>-0.96360002051005722</v>
      </c>
      <c r="G83" s="23">
        <f>ROUND(+E83+F83,2)</f>
        <v>-0.96</v>
      </c>
      <c r="H83" s="24">
        <f>+[1]SCH_14!D135</f>
        <v>1501.7672699999998</v>
      </c>
      <c r="I83" s="26">
        <f>IF(G83&lt;=0, 0, ROUND(G83/H83,2))</f>
        <v>0</v>
      </c>
      <c r="K83" s="27"/>
      <c r="L83" s="28"/>
      <c r="M83" s="29"/>
    </row>
    <row r="84" spans="1:14">
      <c r="A84" s="89" t="s">
        <v>74</v>
      </c>
      <c r="B84" s="23">
        <f>+'[1]OUTPUT - Internal Only'!H136</f>
        <v>1672.0256284157374</v>
      </c>
      <c r="C84" s="23">
        <f>+'[1]OUTPUT - Internal Only'!R136</f>
        <v>0</v>
      </c>
      <c r="D84" s="23">
        <f>+B84+C84</f>
        <v>1672.0256284157374</v>
      </c>
      <c r="E84" s="23">
        <f>+'[1]OUTPUT - Internal Only'!J136</f>
        <v>0</v>
      </c>
      <c r="F84" s="23">
        <f>+'[1]OUTPUT - Internal Only'!U136</f>
        <v>-0.96013060900668279</v>
      </c>
      <c r="G84" s="23">
        <f>ROUND(+E84+F84,2)</f>
        <v>-0.96</v>
      </c>
      <c r="H84" s="24">
        <f>+[1]SCH_14!D136</f>
        <v>270.86670199999998</v>
      </c>
      <c r="I84" s="26">
        <f>IF(G84&lt;=0, 0, ROUND(G84/H84,2))</f>
        <v>0</v>
      </c>
      <c r="K84" s="27"/>
      <c r="L84" s="28"/>
      <c r="M84" s="29"/>
    </row>
    <row r="85" spans="1:14" ht="15.6">
      <c r="A85" s="19" t="s">
        <v>75</v>
      </c>
      <c r="B85" s="24"/>
      <c r="C85" s="25"/>
      <c r="D85" s="25"/>
      <c r="E85" s="24"/>
      <c r="F85" s="24"/>
      <c r="G85" s="24"/>
      <c r="H85" s="25"/>
      <c r="I85" s="34"/>
      <c r="K85" s="27"/>
      <c r="L85" s="28"/>
      <c r="M85" s="29"/>
    </row>
    <row r="86" spans="1:14">
      <c r="A86" s="88" t="s">
        <v>76</v>
      </c>
      <c r="B86" s="23">
        <f>+'[1]OUTPUT - Internal Only'!H141</f>
        <v>229325.44762038617</v>
      </c>
      <c r="C86" s="23">
        <f>+'[1]OUTPUT - Internal Only'!R141</f>
        <v>0</v>
      </c>
      <c r="D86" s="23">
        <f>+B86+C86</f>
        <v>229325.44762038617</v>
      </c>
      <c r="E86" s="23">
        <f>+'[1]OUTPUT - Internal Only'!J141</f>
        <v>121.44</v>
      </c>
      <c r="F86" s="23">
        <f>+'[1]OUTPUT - Internal Only'!U141</f>
        <v>-31.47</v>
      </c>
      <c r="G86" s="23">
        <f>ROUND(+E86+F86,2)</f>
        <v>89.97</v>
      </c>
      <c r="H86" s="24">
        <f>+[1]SCH_14!D141</f>
        <v>200.007532</v>
      </c>
      <c r="I86" s="26">
        <f>IF(G86&lt;=0, 0, ROUND(G86/H86,2))</f>
        <v>0.45</v>
      </c>
      <c r="K86" s="27"/>
      <c r="L86" s="28"/>
      <c r="M86" s="29"/>
    </row>
    <row r="87" spans="1:14" ht="17.399999999999999">
      <c r="A87" s="88" t="s">
        <v>102</v>
      </c>
      <c r="B87" s="23">
        <f>+'[1]OUTPUT - Internal Only'!H142</f>
        <v>1585032.82740592</v>
      </c>
      <c r="C87" s="23">
        <f>+'[1]OUTPUT - Internal Only'!R142</f>
        <v>27305.533900000002</v>
      </c>
      <c r="D87" s="23">
        <f>+B87+C87</f>
        <v>1612338.3613059199</v>
      </c>
      <c r="E87" s="23">
        <f>+'[1]OUTPUT - Internal Only'!J142</f>
        <v>0</v>
      </c>
      <c r="F87" s="23">
        <f>+'[1]OUTPUT - Internal Only'!U142</f>
        <v>0</v>
      </c>
      <c r="G87" s="23">
        <f>ROUND(+E87+F87,2)</f>
        <v>0</v>
      </c>
      <c r="H87" s="24">
        <f>+[1]SCH_14!D142</f>
        <v>13587.937876000002</v>
      </c>
      <c r="I87" s="26">
        <f>IF(G87&lt;=0, 0, ROUND(G87/H87,2))</f>
        <v>0</v>
      </c>
      <c r="K87" s="27"/>
      <c r="L87" s="28"/>
      <c r="M87" s="29"/>
      <c r="N87" s="29"/>
    </row>
    <row r="88" spans="1:14" ht="15.75" customHeight="1">
      <c r="A88" s="88" t="s">
        <v>77</v>
      </c>
      <c r="B88" s="23">
        <f>+'[1]OUTPUT - Internal Only'!H143</f>
        <v>4961.8425938732953</v>
      </c>
      <c r="C88" s="23">
        <f>+'[1]OUTPUT - Internal Only'!R143</f>
        <v>0</v>
      </c>
      <c r="D88" s="23">
        <f>+B88+C88</f>
        <v>4961.8425938732953</v>
      </c>
      <c r="E88" s="23">
        <f>+'[1]OUTPUT - Internal Only'!J143</f>
        <v>148.32</v>
      </c>
      <c r="F88" s="23">
        <f>+'[1]OUTPUT - Internal Only'!U143</f>
        <v>5.0199999999999996</v>
      </c>
      <c r="G88" s="23">
        <f>ROUND(+E88+F88,2)</f>
        <v>153.34</v>
      </c>
      <c r="H88" s="24">
        <f>+[1]SCH_14!D143</f>
        <v>11.035854000000002</v>
      </c>
      <c r="I88" s="26">
        <f>IF(G88&lt;=0, 0, ROUND(G88/H88,2))</f>
        <v>13.89</v>
      </c>
      <c r="K88" s="27"/>
      <c r="L88" s="28"/>
      <c r="M88" s="29"/>
    </row>
    <row r="89" spans="1:14" ht="18" customHeight="1" thickBot="1">
      <c r="A89" s="1" t="s">
        <v>78</v>
      </c>
      <c r="B89" s="36">
        <f t="shared" ref="B89:H89" si="8">SUM(B11:B88)</f>
        <v>108499383.53799592</v>
      </c>
      <c r="C89" s="36">
        <f t="shared" si="8"/>
        <v>2815924.77603174</v>
      </c>
      <c r="D89" s="36">
        <f t="shared" si="8"/>
        <v>111315308.31402767</v>
      </c>
      <c r="E89" s="36">
        <f t="shared" si="8"/>
        <v>10170898.119999995</v>
      </c>
      <c r="F89" s="36">
        <f t="shared" si="8"/>
        <v>-1665931.3394266507</v>
      </c>
      <c r="G89" s="36">
        <f t="shared" si="8"/>
        <v>8504966.8000000007</v>
      </c>
      <c r="H89" s="37">
        <f t="shared" si="8"/>
        <v>3938015.3237300012</v>
      </c>
      <c r="I89" s="33"/>
      <c r="K89" s="23"/>
      <c r="L89" s="23"/>
      <c r="M89" s="23"/>
    </row>
    <row r="90" spans="1:14" ht="18" customHeight="1" thickTop="1">
      <c r="B90" s="24"/>
      <c r="C90" s="27"/>
      <c r="D90" s="24"/>
      <c r="E90" s="24"/>
      <c r="F90" s="24"/>
      <c r="G90" s="24"/>
      <c r="H90" s="25"/>
      <c r="I90" s="33"/>
      <c r="L90" s="18"/>
    </row>
    <row r="91" spans="1:14" ht="18" customHeight="1">
      <c r="A91" s="19"/>
      <c r="B91" s="24"/>
      <c r="C91" s="24"/>
      <c r="D91" s="24"/>
      <c r="E91" s="38"/>
      <c r="F91" s="24"/>
      <c r="G91" s="24"/>
      <c r="H91" s="25"/>
      <c r="I91" s="25"/>
      <c r="L91" s="39"/>
      <c r="M91" s="29"/>
    </row>
    <row r="92" spans="1:14" ht="18" customHeight="1">
      <c r="C92" s="40"/>
      <c r="D92" s="39"/>
      <c r="E92" s="34"/>
      <c r="F92" s="39"/>
      <c r="G92" s="42"/>
      <c r="H92" s="41"/>
      <c r="I92" s="33"/>
      <c r="L92" s="18"/>
    </row>
    <row r="93" spans="1:14" ht="18" customHeight="1">
      <c r="H93" s="41"/>
      <c r="I93" s="33"/>
      <c r="L93" s="18"/>
    </row>
    <row r="94" spans="1:14" ht="18" customHeight="1">
      <c r="A94" s="44"/>
      <c r="B94" s="47"/>
      <c r="H94" s="44"/>
      <c r="I94" s="3"/>
      <c r="J94" s="2"/>
    </row>
    <row r="95" spans="1:14" ht="18" customHeight="1">
      <c r="A95" s="44"/>
      <c r="B95" s="43"/>
      <c r="C95" s="49"/>
      <c r="H95" s="44"/>
      <c r="I95" s="3"/>
      <c r="J95" s="2"/>
    </row>
    <row r="96" spans="1:14" ht="18" customHeight="1">
      <c r="A96" s="44"/>
      <c r="B96" s="43"/>
      <c r="C96" s="49"/>
      <c r="H96" s="44"/>
      <c r="I96" s="3"/>
      <c r="J96" s="2"/>
    </row>
    <row r="97" spans="1:10" ht="18" customHeight="1">
      <c r="A97" s="44"/>
      <c r="B97" s="43"/>
      <c r="C97" s="49"/>
      <c r="H97" s="44"/>
      <c r="I97" s="3"/>
      <c r="J97" s="2"/>
    </row>
    <row r="98" spans="1:10" ht="18" customHeight="1">
      <c r="A98" s="44"/>
      <c r="B98" s="43"/>
      <c r="H98" s="44"/>
      <c r="I98" s="3"/>
      <c r="J98" s="2"/>
    </row>
    <row r="99" spans="1:10" ht="18" customHeight="1">
      <c r="A99" s="44"/>
      <c r="I99" s="3"/>
      <c r="J99" s="2"/>
    </row>
    <row r="100" spans="1:10" ht="20.100000000000001" customHeight="1">
      <c r="A100" s="44"/>
      <c r="I100" s="3"/>
    </row>
    <row r="101" spans="1:10" ht="20.100000000000001" customHeight="1">
      <c r="A101" s="44"/>
      <c r="I101" s="3"/>
    </row>
    <row r="102" spans="1:10" ht="20.100000000000001" customHeight="1">
      <c r="A102" s="2"/>
      <c r="B102" s="44"/>
      <c r="C102" s="44"/>
      <c r="D102" s="44"/>
      <c r="E102" s="44"/>
      <c r="F102" s="44"/>
      <c r="G102" s="44"/>
      <c r="H102" s="44"/>
      <c r="I102" s="3"/>
    </row>
    <row r="103" spans="1:10" ht="20.100000000000001" customHeight="1">
      <c r="A103" s="10"/>
      <c r="B103" s="44"/>
      <c r="C103" s="47"/>
      <c r="D103" s="45"/>
      <c r="E103" s="44"/>
      <c r="F103" s="45"/>
      <c r="G103" s="44"/>
      <c r="I103" s="3"/>
    </row>
    <row r="104" spans="1:10" ht="20.100000000000001" customHeight="1">
      <c r="A104" s="10"/>
      <c r="B104" s="44"/>
      <c r="C104" s="47"/>
      <c r="D104" s="44"/>
      <c r="E104" s="44"/>
      <c r="F104" s="44"/>
      <c r="G104" s="50"/>
    </row>
    <row r="105" spans="1:10" ht="20.100000000000001" customHeight="1">
      <c r="A105" s="2"/>
      <c r="B105" s="44"/>
      <c r="C105" s="47"/>
      <c r="D105" s="44"/>
      <c r="E105" s="44"/>
      <c r="F105" s="45"/>
      <c r="G105" s="51"/>
    </row>
    <row r="106" spans="1:10" ht="20.100000000000001" customHeight="1">
      <c r="A106" s="2"/>
      <c r="B106" s="44"/>
      <c r="C106" s="43"/>
      <c r="D106" s="44"/>
      <c r="E106" s="44"/>
      <c r="F106" s="44"/>
      <c r="G106" s="51"/>
    </row>
    <row r="107" spans="1:10" ht="17.399999999999999">
      <c r="A107" s="2"/>
      <c r="B107" s="52"/>
      <c r="C107" s="43"/>
      <c r="D107" s="46"/>
      <c r="E107" s="44"/>
      <c r="F107" s="44"/>
      <c r="G107" s="44"/>
      <c r="H107" s="53"/>
    </row>
    <row r="108" spans="1:10" ht="17.399999999999999">
      <c r="A108" s="2"/>
      <c r="E108" s="42"/>
      <c r="F108" s="44"/>
      <c r="H108" s="53"/>
    </row>
    <row r="109" spans="1:10" ht="17.399999999999999">
      <c r="A109" s="10"/>
      <c r="E109" s="44"/>
      <c r="F109" s="47"/>
      <c r="G109" s="44"/>
      <c r="H109" s="44"/>
    </row>
    <row r="110" spans="1:10" ht="17.399999999999999">
      <c r="A110" s="2"/>
      <c r="E110" s="44"/>
      <c r="F110" s="47"/>
      <c r="G110" s="44"/>
      <c r="H110" s="44"/>
    </row>
    <row r="111" spans="1:10" ht="17.399999999999999">
      <c r="A111" s="2"/>
      <c r="F111" s="48"/>
      <c r="G111" s="48"/>
      <c r="H111" s="53"/>
    </row>
    <row r="112" spans="1:10">
      <c r="A112" s="18"/>
      <c r="B112" s="44"/>
      <c r="C112" s="44"/>
      <c r="D112" s="44"/>
      <c r="E112" s="44"/>
      <c r="F112" s="44"/>
      <c r="G112" s="44"/>
      <c r="H112" s="53"/>
    </row>
    <row r="113" spans="1:8">
      <c r="B113" s="44"/>
      <c r="C113" s="44"/>
      <c r="D113" s="46"/>
      <c r="E113" s="44"/>
      <c r="F113" s="45"/>
      <c r="G113" s="44"/>
      <c r="H113" s="53"/>
    </row>
    <row r="114" spans="1:8">
      <c r="B114" s="44"/>
      <c r="C114" s="44"/>
      <c r="D114" s="47"/>
      <c r="E114" s="44"/>
      <c r="F114" s="46"/>
      <c r="G114" s="44"/>
      <c r="H114" s="44"/>
    </row>
    <row r="115" spans="1:8">
      <c r="B115" s="44"/>
      <c r="C115" s="44"/>
      <c r="D115" s="47"/>
      <c r="E115" s="39"/>
      <c r="F115" s="44"/>
      <c r="G115" s="44"/>
      <c r="H115" s="44"/>
    </row>
    <row r="116" spans="1:8" ht="18" hidden="1" customHeight="1">
      <c r="B116" s="44"/>
      <c r="C116" s="44"/>
      <c r="D116" s="45"/>
      <c r="E116" s="41"/>
      <c r="F116" s="44"/>
      <c r="G116" s="44"/>
      <c r="H116" s="53"/>
    </row>
    <row r="117" spans="1:8" ht="18" hidden="1" customHeight="1">
      <c r="B117" s="18"/>
      <c r="C117" s="44"/>
      <c r="D117" s="48"/>
      <c r="E117" s="44"/>
      <c r="F117" s="44"/>
      <c r="G117" s="44"/>
      <c r="H117" s="53"/>
    </row>
    <row r="118" spans="1:8" ht="18" hidden="1" customHeight="1">
      <c r="B118" s="18"/>
      <c r="C118" s="54"/>
      <c r="D118" s="44"/>
      <c r="E118" s="44"/>
      <c r="F118" s="44"/>
      <c r="G118" s="44"/>
      <c r="H118" s="53"/>
    </row>
    <row r="119" spans="1:8" ht="15" hidden="1" customHeight="1">
      <c r="B119" s="18"/>
      <c r="C119" s="55"/>
      <c r="D119" s="44"/>
      <c r="E119" s="44"/>
      <c r="F119" s="44"/>
      <c r="G119" s="44"/>
      <c r="H119" s="21"/>
    </row>
    <row r="120" spans="1:8">
      <c r="B120" s="18"/>
      <c r="C120" s="55"/>
      <c r="D120" s="44"/>
      <c r="E120" s="44"/>
      <c r="F120" s="44"/>
      <c r="G120" s="44"/>
      <c r="H120" s="21"/>
    </row>
    <row r="121" spans="1:8">
      <c r="B121" s="18"/>
      <c r="C121" s="55"/>
      <c r="D121" s="44"/>
      <c r="E121" s="44"/>
      <c r="F121" s="44"/>
      <c r="G121" s="44"/>
      <c r="H121" s="21"/>
    </row>
    <row r="122" spans="1:8">
      <c r="B122" s="18"/>
      <c r="C122" s="44"/>
      <c r="D122" s="44"/>
      <c r="E122" s="44"/>
      <c r="F122" s="44"/>
      <c r="G122" s="44"/>
      <c r="H122" s="21"/>
    </row>
    <row r="123" spans="1:8">
      <c r="B123" s="18"/>
      <c r="C123" s="44"/>
      <c r="D123" s="44"/>
      <c r="E123" s="44"/>
      <c r="F123" s="44"/>
      <c r="G123" s="44"/>
      <c r="H123" s="21"/>
    </row>
    <row r="124" spans="1:8">
      <c r="A124" s="18"/>
      <c r="B124" s="18"/>
      <c r="C124" s="44"/>
      <c r="H124" s="21"/>
    </row>
    <row r="125" spans="1:8">
      <c r="B125" s="18"/>
      <c r="C125" s="44"/>
      <c r="H125" s="21"/>
    </row>
    <row r="126" spans="1:8">
      <c r="B126" s="18"/>
      <c r="C126" s="44"/>
      <c r="H126" s="21"/>
    </row>
    <row r="127" spans="1:8">
      <c r="A127" s="18"/>
      <c r="B127" s="18"/>
      <c r="C127" s="44"/>
      <c r="H127" s="21"/>
    </row>
    <row r="128" spans="1:8">
      <c r="B128" s="18"/>
      <c r="C128" s="44"/>
      <c r="H128" s="21"/>
    </row>
    <row r="129" spans="1:8">
      <c r="A129" s="18"/>
      <c r="B129" s="18"/>
      <c r="C129" s="46"/>
      <c r="H129" s="21"/>
    </row>
    <row r="130" spans="1:8">
      <c r="B130" s="18"/>
      <c r="C130" s="44"/>
      <c r="H130" s="21"/>
    </row>
    <row r="131" spans="1:8">
      <c r="B131" s="18"/>
      <c r="H131" s="21"/>
    </row>
    <row r="132" spans="1:8">
      <c r="B132" s="18"/>
      <c r="H132" s="21"/>
    </row>
    <row r="133" spans="1:8">
      <c r="B133" s="18"/>
      <c r="H133" s="21"/>
    </row>
    <row r="134" spans="1:8">
      <c r="B134" s="18"/>
      <c r="H134" s="21"/>
    </row>
    <row r="135" spans="1:8">
      <c r="B135" s="18"/>
      <c r="H135" s="21"/>
    </row>
    <row r="136" spans="1:8">
      <c r="B136" s="18"/>
      <c r="H136" s="21"/>
    </row>
    <row r="137" spans="1:8">
      <c r="B137" s="18"/>
    </row>
    <row r="138" spans="1:8">
      <c r="B138" s="18"/>
    </row>
    <row r="139" spans="1:8">
      <c r="B139" s="18"/>
    </row>
    <row r="140" spans="1:8">
      <c r="B140" s="18"/>
    </row>
    <row r="141" spans="1:8">
      <c r="B141" s="18"/>
    </row>
    <row r="142" spans="1:8">
      <c r="B142" s="18"/>
    </row>
    <row r="143" spans="1:8">
      <c r="A143" s="18"/>
      <c r="B143" s="18"/>
    </row>
    <row r="144" spans="1:8">
      <c r="B144" s="18"/>
    </row>
    <row r="145" spans="2:39">
      <c r="B145" s="18"/>
    </row>
    <row r="146" spans="2:39">
      <c r="B146" s="18"/>
    </row>
    <row r="147" spans="2:39">
      <c r="B147" s="18"/>
      <c r="T147" s="56" t="s">
        <v>80</v>
      </c>
    </row>
    <row r="148" spans="2:39">
      <c r="B148" s="18"/>
      <c r="T148" s="57" t="s">
        <v>81</v>
      </c>
      <c r="U148" s="57" t="s">
        <v>81</v>
      </c>
      <c r="V148" s="57" t="s">
        <v>81</v>
      </c>
      <c r="W148" s="57" t="s">
        <v>81</v>
      </c>
      <c r="X148" s="57" t="s">
        <v>81</v>
      </c>
      <c r="Y148" s="57" t="s">
        <v>81</v>
      </c>
      <c r="Z148" s="57" t="s">
        <v>81</v>
      </c>
      <c r="AA148" s="57" t="s">
        <v>81</v>
      </c>
      <c r="AB148" s="57" t="s">
        <v>81</v>
      </c>
      <c r="AC148" s="57" t="s">
        <v>81</v>
      </c>
      <c r="AD148" s="57" t="s">
        <v>81</v>
      </c>
      <c r="AE148" s="57" t="s">
        <v>81</v>
      </c>
      <c r="AF148" s="57" t="s">
        <v>81</v>
      </c>
      <c r="AG148" s="57" t="s">
        <v>81</v>
      </c>
      <c r="AH148" s="57" t="s">
        <v>81</v>
      </c>
      <c r="AI148" s="57" t="s">
        <v>81</v>
      </c>
      <c r="AJ148" s="57" t="s">
        <v>81</v>
      </c>
      <c r="AK148" s="57" t="s">
        <v>81</v>
      </c>
      <c r="AL148" s="57" t="s">
        <v>81</v>
      </c>
      <c r="AM148" s="57" t="s">
        <v>81</v>
      </c>
    </row>
    <row r="149" spans="2:39">
      <c r="B149" s="18"/>
      <c r="T149" s="56" t="s">
        <v>82</v>
      </c>
      <c r="AE149" s="56" t="s">
        <v>83</v>
      </c>
    </row>
    <row r="150" spans="2:39">
      <c r="B150" s="18"/>
      <c r="T150" s="57" t="s">
        <v>81</v>
      </c>
      <c r="U150" s="57" t="s">
        <v>81</v>
      </c>
      <c r="V150" s="57" t="s">
        <v>81</v>
      </c>
      <c r="W150" s="57" t="s">
        <v>81</v>
      </c>
      <c r="X150" s="57" t="s">
        <v>81</v>
      </c>
      <c r="Y150" s="57" t="s">
        <v>81</v>
      </c>
      <c r="Z150" s="57" t="s">
        <v>81</v>
      </c>
      <c r="AA150" s="57" t="s">
        <v>81</v>
      </c>
      <c r="AB150" s="57" t="s">
        <v>81</v>
      </c>
      <c r="AE150" s="57" t="s">
        <v>81</v>
      </c>
      <c r="AF150" s="57" t="s">
        <v>81</v>
      </c>
      <c r="AG150" s="57" t="s">
        <v>81</v>
      </c>
      <c r="AH150" s="57" t="s">
        <v>81</v>
      </c>
      <c r="AI150" s="57" t="s">
        <v>81</v>
      </c>
      <c r="AJ150" s="57" t="s">
        <v>81</v>
      </c>
      <c r="AK150" s="57" t="s">
        <v>81</v>
      </c>
      <c r="AL150" s="57" t="s">
        <v>81</v>
      </c>
      <c r="AM150" s="57" t="s">
        <v>81</v>
      </c>
    </row>
    <row r="151" spans="2:39">
      <c r="B151" s="18"/>
      <c r="T151" s="58" t="s">
        <v>84</v>
      </c>
      <c r="X151" s="58" t="s">
        <v>84</v>
      </c>
      <c r="AE151" s="58" t="s">
        <v>84</v>
      </c>
      <c r="AJ151" s="58" t="s">
        <v>84</v>
      </c>
    </row>
    <row r="152" spans="2:39">
      <c r="B152" s="18"/>
      <c r="T152" s="58" t="s">
        <v>85</v>
      </c>
      <c r="X152" s="58" t="s">
        <v>86</v>
      </c>
      <c r="AE152" s="58" t="s">
        <v>85</v>
      </c>
      <c r="AJ152" s="58" t="s">
        <v>86</v>
      </c>
    </row>
    <row r="153" spans="2:39">
      <c r="B153" s="18"/>
      <c r="Q153" s="1" t="s">
        <v>87</v>
      </c>
      <c r="T153" s="58" t="s">
        <v>88</v>
      </c>
      <c r="X153" s="58" t="s">
        <v>88</v>
      </c>
      <c r="AB153" s="58" t="s">
        <v>79</v>
      </c>
      <c r="AE153" s="58" t="s">
        <v>88</v>
      </c>
      <c r="AJ153" s="58" t="s">
        <v>88</v>
      </c>
      <c r="AM153" s="58" t="s">
        <v>79</v>
      </c>
    </row>
    <row r="154" spans="2:39">
      <c r="B154" s="18"/>
    </row>
    <row r="155" spans="2:39">
      <c r="B155" s="18"/>
      <c r="Q155" s="1" t="s">
        <v>89</v>
      </c>
      <c r="AB155" s="1">
        <f t="shared" ref="AB155:AB162" si="9">X155-T155</f>
        <v>0</v>
      </c>
      <c r="AE155" s="1">
        <v>6557091.2199999997</v>
      </c>
      <c r="AJ155" s="1">
        <v>0</v>
      </c>
      <c r="AM155" s="1">
        <f>AJ155-AE155</f>
        <v>-6557091.2199999997</v>
      </c>
    </row>
    <row r="156" spans="2:39">
      <c r="B156" s="18"/>
      <c r="Q156" s="1" t="s">
        <v>90</v>
      </c>
      <c r="AB156" s="1">
        <f t="shared" si="9"/>
        <v>0</v>
      </c>
      <c r="AE156" s="1">
        <v>609838.5</v>
      </c>
      <c r="AJ156" s="1">
        <v>0</v>
      </c>
      <c r="AM156" s="1">
        <f>AJ156-AE156</f>
        <v>-609838.5</v>
      </c>
    </row>
    <row r="157" spans="2:39">
      <c r="B157" s="18"/>
      <c r="Q157" s="1" t="s">
        <v>91</v>
      </c>
      <c r="AB157" s="1">
        <f t="shared" si="9"/>
        <v>0</v>
      </c>
      <c r="AE157" s="1">
        <v>1352124</v>
      </c>
      <c r="AJ157" s="1">
        <v>0</v>
      </c>
      <c r="AM157" s="1">
        <f>AJ157-AE157</f>
        <v>-1352124</v>
      </c>
    </row>
    <row r="158" spans="2:39">
      <c r="B158" s="18"/>
      <c r="Q158" s="1" t="s">
        <v>92</v>
      </c>
      <c r="T158" s="1">
        <v>-23895.25</v>
      </c>
      <c r="X158" s="1">
        <v>-24666</v>
      </c>
      <c r="AB158" s="1">
        <f t="shared" si="9"/>
        <v>-770.75</v>
      </c>
    </row>
    <row r="159" spans="2:39">
      <c r="B159" s="18"/>
      <c r="Q159" s="1" t="s">
        <v>93</v>
      </c>
      <c r="T159" s="1">
        <v>0</v>
      </c>
      <c r="X159" s="1">
        <v>63.57</v>
      </c>
      <c r="AB159" s="1">
        <f t="shared" si="9"/>
        <v>63.57</v>
      </c>
      <c r="AE159" s="1">
        <v>3876.58</v>
      </c>
      <c r="AJ159" s="1">
        <v>3813.01</v>
      </c>
      <c r="AM159" s="1">
        <f>AJ159-AE159</f>
        <v>-63.569999999999709</v>
      </c>
    </row>
    <row r="160" spans="2:39">
      <c r="B160" s="18"/>
      <c r="Q160" s="1" t="s">
        <v>94</v>
      </c>
      <c r="AB160" s="1">
        <f t="shared" si="9"/>
        <v>0</v>
      </c>
      <c r="AE160" s="1">
        <v>3402.79</v>
      </c>
      <c r="AJ160" s="1">
        <v>0</v>
      </c>
      <c r="AM160" s="1">
        <f>AJ160-AE160</f>
        <v>-3402.79</v>
      </c>
    </row>
    <row r="161" spans="2:39">
      <c r="B161" s="18"/>
      <c r="Q161" s="1" t="s">
        <v>95</v>
      </c>
      <c r="T161" s="1">
        <v>-1456666.77</v>
      </c>
      <c r="X161" s="1">
        <v>-1403914.1</v>
      </c>
      <c r="AB161" s="1">
        <f t="shared" si="9"/>
        <v>52752.669999999925</v>
      </c>
    </row>
    <row r="162" spans="2:39">
      <c r="B162" s="18"/>
      <c r="Q162" s="1" t="s">
        <v>96</v>
      </c>
      <c r="T162" s="1">
        <v>-25870326.789999999</v>
      </c>
      <c r="X162" s="1">
        <v>-26096608.420000002</v>
      </c>
      <c r="AB162" s="1">
        <f t="shared" si="9"/>
        <v>-226281.63000000268</v>
      </c>
    </row>
    <row r="163" spans="2:39">
      <c r="B163" s="18"/>
      <c r="AB163" s="57" t="s">
        <v>81</v>
      </c>
      <c r="AM163" s="57" t="s">
        <v>81</v>
      </c>
    </row>
    <row r="164" spans="2:39">
      <c r="B164" s="18"/>
      <c r="AB164" s="1">
        <f>SUM(AB155:AB163)</f>
        <v>-174236.14000000275</v>
      </c>
      <c r="AM164" s="1">
        <f>SUM(AM155:AM163)</f>
        <v>-8522520.0799999982</v>
      </c>
    </row>
    <row r="165" spans="2:39">
      <c r="B165" s="18"/>
    </row>
    <row r="166" spans="2:39">
      <c r="B166" s="18"/>
      <c r="Q166" s="1" t="s">
        <v>97</v>
      </c>
      <c r="T166" s="1">
        <v>-92032029.689999998</v>
      </c>
      <c r="X166" s="1">
        <v>-92206265.829999998</v>
      </c>
      <c r="AB166" s="1">
        <f>X166-T166</f>
        <v>-174236.1400000006</v>
      </c>
      <c r="AE166" s="1">
        <v>16143321.41</v>
      </c>
      <c r="AJ166" s="1">
        <v>7620801.3399999999</v>
      </c>
      <c r="AM166" s="1">
        <f>AJ166-AE166</f>
        <v>-8522520.0700000003</v>
      </c>
    </row>
    <row r="167" spans="2:39">
      <c r="B167" s="18"/>
      <c r="AB167" s="57" t="s">
        <v>81</v>
      </c>
      <c r="AM167" s="57" t="s">
        <v>81</v>
      </c>
    </row>
    <row r="168" spans="2:39">
      <c r="B168" s="18"/>
      <c r="AB168" s="1">
        <f>AB164-AB166</f>
        <v>-2.1536834537982941E-9</v>
      </c>
      <c r="AM168" s="1">
        <f>AM164-AM166</f>
        <v>-9.9999979138374329E-3</v>
      </c>
    </row>
    <row r="169" spans="2:39">
      <c r="B169" s="18"/>
    </row>
    <row r="170" spans="2:39">
      <c r="B170" s="18"/>
    </row>
    <row r="171" spans="2:39">
      <c r="B171" s="18"/>
    </row>
    <row r="172" spans="2:39">
      <c r="B172" s="18"/>
    </row>
    <row r="173" spans="2:39">
      <c r="B173" s="18"/>
    </row>
    <row r="174" spans="2:39">
      <c r="B174" s="18"/>
    </row>
    <row r="175" spans="2:39">
      <c r="B175" s="18"/>
    </row>
    <row r="176" spans="2:39">
      <c r="B176" s="18"/>
    </row>
    <row r="177" spans="2:11">
      <c r="B177" s="18"/>
    </row>
    <row r="178" spans="2:11">
      <c r="B178" s="18"/>
    </row>
    <row r="179" spans="2:11">
      <c r="B179" s="18"/>
    </row>
    <row r="180" spans="2:11">
      <c r="B180" s="18"/>
    </row>
    <row r="181" spans="2:11">
      <c r="B181" s="18"/>
    </row>
    <row r="182" spans="2:11">
      <c r="B182" s="18"/>
    </row>
    <row r="183" spans="2:11">
      <c r="B183" s="18"/>
      <c r="K183" s="18"/>
    </row>
    <row r="184" spans="2:11">
      <c r="B184" s="18"/>
      <c r="K184" s="18"/>
    </row>
    <row r="185" spans="2:11">
      <c r="B185" s="18"/>
    </row>
    <row r="186" spans="2:11">
      <c r="B186" s="18"/>
    </row>
    <row r="187" spans="2:11">
      <c r="B187" s="18"/>
    </row>
    <row r="188" spans="2:11">
      <c r="B188" s="18"/>
    </row>
    <row r="189" spans="2:11">
      <c r="B189" s="18"/>
    </row>
    <row r="190" spans="2:11">
      <c r="B190" s="18"/>
    </row>
    <row r="191" spans="2:11">
      <c r="B191" s="18"/>
    </row>
    <row r="192" spans="2:11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</sheetData>
  <printOptions horizontalCentered="1"/>
  <pageMargins left="0.25" right="0.25" top="0.5" bottom="0.25" header="0.3" footer="0.3"/>
  <pageSetup scale="70" orientation="landscape" r:id="rId1"/>
  <headerFooter>
    <oddFooter>&amp;RSchedule A-6
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ACC71-7B3F-4008-AC4C-7BB834D990F3}">
  <sheetPr codeName="Sheet10"/>
  <dimension ref="A1:AX181"/>
  <sheetViews>
    <sheetView tabSelected="1" view="pageBreakPreview" zoomScale="80" zoomScaleNormal="62" zoomScaleSheetLayoutView="80" workbookViewId="0">
      <selection activeCell="D21" sqref="D21"/>
    </sheetView>
  </sheetViews>
  <sheetFormatPr defaultColWidth="12.90625" defaultRowHeight="15"/>
  <cols>
    <col min="1" max="1" width="13.1796875" style="1" customWidth="1"/>
    <col min="2" max="2" width="37.36328125" style="1" customWidth="1"/>
    <col min="3" max="3" width="21.81640625" style="1" customWidth="1"/>
    <col min="4" max="4" width="46" style="1" customWidth="1"/>
    <col min="5" max="5" width="36.81640625" style="1" customWidth="1"/>
    <col min="6" max="6" width="32" style="1" customWidth="1"/>
    <col min="7" max="7" width="14.90625" style="1" customWidth="1"/>
    <col min="8" max="8" width="4.90625" style="1" customWidth="1"/>
    <col min="9" max="9" width="4.08984375" style="1" customWidth="1"/>
    <col min="10" max="10" width="3.90625" style="1" customWidth="1"/>
    <col min="11" max="11" width="0" style="1" hidden="1" customWidth="1"/>
    <col min="12" max="12" width="14.08984375" style="1" hidden="1" customWidth="1"/>
    <col min="13" max="13" width="13.90625" style="1" customWidth="1"/>
    <col min="14" max="14" width="4.36328125" style="1" customWidth="1"/>
    <col min="15" max="15" width="18.90625" style="1" customWidth="1"/>
    <col min="16" max="16" width="2.36328125" style="1" customWidth="1"/>
    <col min="17" max="17" width="0" style="1" hidden="1" customWidth="1"/>
    <col min="18" max="18" width="13.08984375" style="22" customWidth="1"/>
    <col min="19" max="20" width="2.90625" style="1" customWidth="1"/>
    <col min="21" max="22" width="4.90625" style="1" customWidth="1"/>
    <col min="23" max="30" width="12.90625" style="1"/>
    <col min="31" max="31" width="14.90625" style="1" customWidth="1"/>
    <col min="32" max="34" width="1.90625" style="1" customWidth="1"/>
    <col min="35" max="35" width="14.90625" style="1" customWidth="1"/>
    <col min="36" max="38" width="1.90625" style="1" customWidth="1"/>
    <col min="39" max="39" width="15.6328125" style="1" customWidth="1"/>
    <col min="40" max="40" width="1.90625" style="1" customWidth="1"/>
    <col min="41" max="41" width="2.90625" style="1" customWidth="1"/>
    <col min="42" max="42" width="12.90625" style="1"/>
    <col min="43" max="46" width="1.90625" style="1" customWidth="1"/>
    <col min="47" max="47" width="12.90625" style="1"/>
    <col min="48" max="48" width="2.90625" style="1" customWidth="1"/>
    <col min="49" max="49" width="1.90625" style="1" customWidth="1"/>
    <col min="50" max="16384" width="12.90625" style="1"/>
  </cols>
  <sheetData>
    <row r="1" spans="1:23" s="2" customFormat="1" ht="17.399999999999999">
      <c r="A1" s="2" t="str">
        <f>+OUTPUT!A1</f>
        <v>M&amp;I 2022 Sch A-6 F.Z24.XLSM</v>
      </c>
      <c r="C1" s="59"/>
      <c r="D1" s="59"/>
      <c r="E1" s="59"/>
      <c r="F1" s="59"/>
      <c r="G1" s="59"/>
      <c r="I1" s="59"/>
      <c r="J1" s="59"/>
      <c r="K1" s="60"/>
      <c r="L1" s="61"/>
      <c r="M1" s="61"/>
      <c r="N1" s="61"/>
      <c r="O1" s="61"/>
      <c r="R1" s="62"/>
      <c r="W1" s="10"/>
    </row>
    <row r="2" spans="1:23" s="2" customFormat="1" ht="17.399999999999999">
      <c r="A2" s="63" t="str">
        <f>+OUTPUT!A2</f>
        <v>06/29/2022</v>
      </c>
      <c r="C2" s="6"/>
      <c r="D2" s="5"/>
      <c r="E2" s="5"/>
      <c r="F2" s="5"/>
      <c r="G2" s="7"/>
      <c r="H2" s="7"/>
      <c r="I2" s="7"/>
      <c r="J2" s="5"/>
      <c r="K2" s="8"/>
      <c r="L2" s="8"/>
      <c r="M2" s="8"/>
      <c r="N2" s="8"/>
      <c r="O2" s="8"/>
      <c r="P2" s="5"/>
      <c r="R2" s="62"/>
      <c r="W2" s="10"/>
    </row>
    <row r="3" spans="1:23" s="2" customFormat="1" ht="17.399999999999999">
      <c r="A3" s="5" t="str">
        <f>+OUTPUT!A4</f>
        <v xml:space="preserve">CENTRAL VALLEY PROJECT </v>
      </c>
      <c r="B3" s="5"/>
      <c r="C3" s="5"/>
      <c r="D3" s="5"/>
      <c r="E3" s="5"/>
      <c r="F3" s="5"/>
      <c r="G3" s="5"/>
      <c r="H3" s="5"/>
      <c r="W3" s="10"/>
    </row>
    <row r="4" spans="1:23" s="2" customFormat="1" ht="17.399999999999999">
      <c r="A4" s="5" t="str">
        <f>+OUTPUT!A5</f>
        <v>SUMMARY OF FY 2020 RESULTS OF M&amp;I OPERATIONS, CUMULATIVE NET</v>
      </c>
      <c r="B4" s="5"/>
      <c r="C4" s="5"/>
      <c r="D4" s="5"/>
      <c r="E4" s="5"/>
      <c r="F4" s="5"/>
      <c r="G4" s="5"/>
      <c r="H4" s="5"/>
      <c r="I4" s="10"/>
      <c r="J4" s="10"/>
      <c r="K4" s="10"/>
      <c r="L4" s="10"/>
      <c r="M4" s="10"/>
      <c r="N4" s="10"/>
      <c r="O4" s="10"/>
      <c r="P4" s="10"/>
      <c r="Q4" s="10"/>
      <c r="R4" s="10"/>
      <c r="W4" s="10"/>
    </row>
    <row r="5" spans="1:23" s="2" customFormat="1" ht="17.399999999999999">
      <c r="A5" s="5" t="str">
        <f>+OUTPUT!A6</f>
        <v>POSITION OF SEPTEMBER 30, 2020 AND DETERMINATION OF DEFICIT COSTS PER ACRE-FOOT</v>
      </c>
      <c r="B5" s="5"/>
      <c r="C5" s="5"/>
      <c r="D5" s="5"/>
      <c r="E5" s="5"/>
      <c r="F5" s="5"/>
      <c r="G5" s="5"/>
      <c r="H5" s="5"/>
      <c r="I5" s="10"/>
      <c r="J5" s="10"/>
      <c r="K5" s="10"/>
      <c r="L5" s="10"/>
      <c r="M5" s="10"/>
      <c r="N5" s="10"/>
      <c r="O5" s="10"/>
      <c r="P5" s="10"/>
      <c r="Q5" s="10"/>
      <c r="R5" s="10"/>
      <c r="W5" s="10"/>
    </row>
    <row r="6" spans="1:23" s="2" customFormat="1" ht="17.399999999999999">
      <c r="A6" s="5" t="str">
        <f>+OUTPUT!A7</f>
        <v>2022 M&amp;I WATER RATES</v>
      </c>
      <c r="B6" s="5"/>
      <c r="C6" s="5"/>
      <c r="D6" s="5"/>
      <c r="E6" s="5"/>
      <c r="F6" s="5"/>
      <c r="G6" s="5"/>
      <c r="H6" s="5"/>
      <c r="I6" s="64"/>
      <c r="J6" s="64"/>
      <c r="K6" s="64"/>
      <c r="L6" s="64"/>
      <c r="M6" s="64"/>
      <c r="N6" s="64"/>
      <c r="O6" s="64"/>
      <c r="P6" s="64"/>
      <c r="Q6" s="64"/>
      <c r="R6" s="64"/>
      <c r="W6" s="10"/>
    </row>
    <row r="7" spans="1:23" s="2" customFormat="1" ht="17.399999999999999">
      <c r="A7" s="2" t="s">
        <v>98</v>
      </c>
      <c r="C7" s="59"/>
      <c r="D7" s="59"/>
      <c r="E7" s="59"/>
      <c r="F7" s="59"/>
      <c r="G7" s="59"/>
      <c r="I7" s="59"/>
      <c r="J7" s="59"/>
      <c r="K7" s="60"/>
      <c r="L7" s="61"/>
      <c r="M7" s="61"/>
      <c r="N7" s="61"/>
      <c r="O7" s="61"/>
      <c r="R7" s="3"/>
      <c r="W7" s="10"/>
    </row>
    <row r="8" spans="1:23">
      <c r="A8" s="14" t="s">
        <v>107</v>
      </c>
      <c r="C8" s="14"/>
    </row>
    <row r="9" spans="1:23" ht="15.6">
      <c r="A9" s="1" t="s">
        <v>108</v>
      </c>
      <c r="C9" s="56"/>
      <c r="D9" s="66"/>
      <c r="E9" s="56"/>
      <c r="F9" s="66"/>
      <c r="G9" s="56"/>
      <c r="H9" s="12"/>
      <c r="I9" s="66"/>
      <c r="J9" s="12"/>
      <c r="O9" s="21"/>
      <c r="P9" s="56"/>
      <c r="Q9" s="67"/>
    </row>
    <row r="10" spans="1:23" ht="27" customHeight="1">
      <c r="A10" s="95" t="s">
        <v>126</v>
      </c>
      <c r="B10" s="96" t="s">
        <v>121</v>
      </c>
      <c r="C10" s="97" t="s">
        <v>122</v>
      </c>
      <c r="D10" s="98" t="s">
        <v>123</v>
      </c>
      <c r="E10" s="98" t="s">
        <v>124</v>
      </c>
      <c r="F10" s="99" t="s">
        <v>125</v>
      </c>
      <c r="H10" s="69"/>
      <c r="I10" s="25"/>
    </row>
    <row r="11" spans="1:23">
      <c r="B11" s="25"/>
      <c r="C11" s="25"/>
      <c r="D11" s="68"/>
      <c r="E11" s="25"/>
      <c r="F11" s="69"/>
      <c r="H11" s="25"/>
      <c r="I11" s="25"/>
    </row>
    <row r="12" spans="1:23" hidden="1">
      <c r="A12" s="14"/>
      <c r="B12" s="27"/>
      <c r="C12" s="72"/>
      <c r="D12" s="73"/>
      <c r="E12" s="70"/>
      <c r="F12" s="70"/>
      <c r="H12" s="25"/>
      <c r="I12" s="25"/>
    </row>
    <row r="13" spans="1:23">
      <c r="A13" s="1" t="s">
        <v>99</v>
      </c>
      <c r="B13" s="27">
        <f>+OUTPUT!G20</f>
        <v>42784.86</v>
      </c>
      <c r="C13" s="74">
        <v>42784.86</v>
      </c>
      <c r="D13" s="75">
        <f>+B13-C13</f>
        <v>0</v>
      </c>
      <c r="E13" s="70">
        <f>+OUTPUT!H20</f>
        <v>44059.261387000006</v>
      </c>
      <c r="F13" s="76">
        <f>IF(D13&gt;0,ROUND(D13/E13,2),0)</f>
        <v>0</v>
      </c>
      <c r="H13" s="25"/>
      <c r="I13" s="25"/>
    </row>
    <row r="14" spans="1:23">
      <c r="A14" s="1" t="s">
        <v>100</v>
      </c>
      <c r="B14" s="27">
        <f>+OUTPUT!G34</f>
        <v>39086.81</v>
      </c>
      <c r="C14" s="72">
        <v>38485.47</v>
      </c>
      <c r="D14" s="75">
        <f>+B14-C14</f>
        <v>601.33999999999651</v>
      </c>
      <c r="E14" s="70">
        <f>+OUTPUT!H34</f>
        <v>48592.232313</v>
      </c>
      <c r="F14" s="76">
        <f>IF(D14&gt;0,ROUND(D14/E14,2),0)</f>
        <v>0.01</v>
      </c>
      <c r="H14" s="25"/>
      <c r="I14" s="25"/>
    </row>
    <row r="15" spans="1:23">
      <c r="A15" s="1" t="s">
        <v>101</v>
      </c>
      <c r="B15" s="27">
        <f>+OUTPUT!G39</f>
        <v>5632768.8499999996</v>
      </c>
      <c r="C15" s="72">
        <v>400000</v>
      </c>
      <c r="D15" s="75">
        <f>+B15-C15</f>
        <v>5232768.8499999996</v>
      </c>
      <c r="E15" s="70">
        <f>+OUTPUT!H39</f>
        <v>107464.551928</v>
      </c>
      <c r="F15" s="76">
        <f>IF(D15&gt;0,ROUND(D15/E15,2),0)</f>
        <v>48.69</v>
      </c>
    </row>
    <row r="16" spans="1:23" ht="15.6">
      <c r="A16" s="21" t="s">
        <v>118</v>
      </c>
      <c r="B16" s="13"/>
      <c r="C16" s="27"/>
      <c r="D16" s="77"/>
      <c r="E16" s="73"/>
      <c r="F16" s="70"/>
      <c r="G16" s="77"/>
    </row>
    <row r="17" spans="1:18" ht="17.399999999999999">
      <c r="A17" s="1" t="s">
        <v>119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P17" s="2"/>
      <c r="Q17" s="2"/>
      <c r="R17" s="1"/>
    </row>
    <row r="18" spans="1:18" ht="17.399999999999999">
      <c r="A18" s="14" t="s">
        <v>120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2"/>
      <c r="Q18" s="2"/>
      <c r="R18" s="1"/>
    </row>
    <row r="19" spans="1:18" ht="17.399999999999999">
      <c r="A19" s="65"/>
      <c r="B19" s="2"/>
      <c r="C19" s="10"/>
      <c r="D19" s="2"/>
      <c r="E19" s="2"/>
      <c r="F19" s="2"/>
      <c r="G19" s="2"/>
      <c r="H19" s="2"/>
      <c r="I19" s="2"/>
      <c r="J19" s="2"/>
      <c r="K19" s="2"/>
      <c r="L19" s="61"/>
      <c r="M19" s="61"/>
      <c r="N19" s="61"/>
      <c r="P19" s="2"/>
      <c r="Q19" s="2"/>
      <c r="R19" s="1"/>
    </row>
    <row r="20" spans="1:18" ht="17.399999999999999">
      <c r="A20" s="78"/>
      <c r="B20" s="2"/>
      <c r="C20" s="10"/>
      <c r="D20" s="2"/>
      <c r="E20" s="2"/>
      <c r="F20" s="2"/>
      <c r="G20" s="2"/>
      <c r="H20" s="2"/>
      <c r="I20" s="2"/>
      <c r="J20" s="2"/>
      <c r="K20" s="2"/>
      <c r="L20" s="61"/>
      <c r="M20" s="61"/>
      <c r="N20" s="61"/>
      <c r="P20" s="2"/>
      <c r="Q20" s="2"/>
      <c r="R20" s="1"/>
    </row>
    <row r="21" spans="1:18" ht="17.399999999999999">
      <c r="A21" s="78"/>
      <c r="C21" s="79"/>
      <c r="D21" s="80"/>
      <c r="E21" s="71"/>
      <c r="F21" s="80"/>
      <c r="G21" s="69"/>
      <c r="I21" s="2"/>
      <c r="J21" s="2"/>
      <c r="K21" s="2"/>
      <c r="L21" s="61"/>
      <c r="M21" s="61"/>
      <c r="N21" s="61"/>
      <c r="P21" s="2"/>
      <c r="Q21" s="2"/>
      <c r="R21" s="1"/>
    </row>
    <row r="22" spans="1:18" ht="17.399999999999999">
      <c r="A22" s="78"/>
      <c r="C22" s="79"/>
      <c r="D22" s="80"/>
      <c r="E22" s="71"/>
      <c r="F22" s="80"/>
      <c r="G22" s="69"/>
      <c r="I22" s="2"/>
      <c r="J22" s="2"/>
      <c r="K22" s="2"/>
      <c r="L22" s="61"/>
      <c r="M22" s="61"/>
      <c r="N22" s="61"/>
      <c r="O22" s="61"/>
      <c r="P22" s="2"/>
      <c r="Q22" s="2"/>
    </row>
    <row r="23" spans="1:18" ht="17.399999999999999">
      <c r="A23" s="2"/>
      <c r="B23" s="2"/>
      <c r="C23" s="79"/>
      <c r="D23" s="79"/>
      <c r="E23" s="71"/>
      <c r="F23" s="80"/>
      <c r="G23" s="69"/>
      <c r="H23" s="2"/>
      <c r="I23" s="2"/>
      <c r="L23" s="21"/>
      <c r="M23" s="21"/>
      <c r="N23" s="21"/>
      <c r="O23" s="21"/>
    </row>
    <row r="24" spans="1:18" ht="17.399999999999999">
      <c r="A24" s="78"/>
      <c r="H24" s="2"/>
      <c r="I24" s="2"/>
      <c r="L24" s="21"/>
      <c r="M24" s="21"/>
      <c r="N24" s="21"/>
      <c r="O24" s="21"/>
    </row>
    <row r="25" spans="1:18" ht="17.399999999999999">
      <c r="A25" s="2"/>
      <c r="C25" s="27"/>
      <c r="D25" s="72"/>
      <c r="E25" s="75"/>
      <c r="F25" s="70"/>
      <c r="G25" s="77"/>
      <c r="H25" s="2"/>
      <c r="I25" s="2"/>
      <c r="L25" s="21"/>
      <c r="M25" s="21"/>
      <c r="N25" s="21"/>
      <c r="O25" s="21"/>
    </row>
    <row r="26" spans="1:18" ht="17.399999999999999">
      <c r="A26" s="78"/>
      <c r="B26" s="18"/>
      <c r="C26" s="81"/>
      <c r="D26" s="82"/>
      <c r="E26" s="2"/>
      <c r="F26" s="2"/>
      <c r="G26" s="2"/>
      <c r="H26" s="2"/>
      <c r="I26" s="2"/>
      <c r="L26" s="21"/>
      <c r="M26" s="21"/>
      <c r="N26" s="21"/>
      <c r="O26" s="21"/>
    </row>
    <row r="27" spans="1:18" ht="17.399999999999999">
      <c r="A27" s="2"/>
      <c r="B27" s="2"/>
      <c r="C27" s="81"/>
      <c r="D27" s="2"/>
      <c r="E27" s="2"/>
      <c r="F27" s="2"/>
      <c r="G27" s="2"/>
      <c r="H27" s="2"/>
      <c r="I27" s="2"/>
      <c r="L27" s="21"/>
      <c r="M27" s="21"/>
      <c r="N27" s="21"/>
      <c r="O27" s="21"/>
      <c r="R27" s="83"/>
    </row>
    <row r="28" spans="1:18" ht="17.399999999999999">
      <c r="A28" s="2"/>
      <c r="B28" s="2"/>
      <c r="C28" s="2"/>
      <c r="D28" s="2"/>
      <c r="E28" s="2"/>
      <c r="F28" s="2"/>
      <c r="G28" s="2"/>
      <c r="H28" s="2"/>
      <c r="I28" s="2"/>
      <c r="L28" s="21"/>
      <c r="M28" s="21"/>
      <c r="N28" s="21"/>
      <c r="O28" s="21"/>
      <c r="R28" s="83"/>
    </row>
    <row r="29" spans="1:18" ht="17.399999999999999">
      <c r="A29" s="10"/>
      <c r="B29" s="2"/>
      <c r="C29" s="10"/>
      <c r="D29" s="2"/>
      <c r="E29" s="2"/>
      <c r="F29" s="2"/>
      <c r="G29" s="2"/>
      <c r="H29" s="2"/>
      <c r="I29" s="2"/>
      <c r="L29" s="21"/>
      <c r="M29" s="21"/>
      <c r="N29" s="21"/>
      <c r="O29" s="21"/>
    </row>
    <row r="30" spans="1:18" ht="17.399999999999999">
      <c r="A30" s="10"/>
      <c r="B30" s="2"/>
      <c r="C30" s="10"/>
      <c r="D30" s="2"/>
      <c r="E30" s="2"/>
      <c r="F30" s="2"/>
      <c r="G30" s="2"/>
      <c r="H30" s="2"/>
      <c r="I30" s="2"/>
      <c r="L30" s="21"/>
      <c r="M30" s="21"/>
      <c r="N30" s="21"/>
      <c r="O30" s="21"/>
    </row>
    <row r="31" spans="1:18" ht="17.399999999999999">
      <c r="A31" s="2"/>
      <c r="B31" s="2"/>
      <c r="C31" s="10"/>
      <c r="D31" s="2"/>
      <c r="E31" s="2"/>
      <c r="F31" s="2"/>
      <c r="G31" s="2"/>
      <c r="H31" s="2"/>
      <c r="I31" s="2"/>
      <c r="L31" s="21"/>
      <c r="M31" s="21"/>
      <c r="N31" s="21"/>
      <c r="O31" s="21"/>
    </row>
    <row r="32" spans="1:18" ht="17.399999999999999">
      <c r="A32" s="2"/>
      <c r="B32" s="2"/>
      <c r="C32" s="10"/>
      <c r="D32" s="2"/>
      <c r="E32" s="2"/>
      <c r="F32" s="2"/>
      <c r="G32" s="2"/>
      <c r="H32" s="2"/>
      <c r="I32" s="2"/>
    </row>
    <row r="33" spans="1:15" ht="17.399999999999999">
      <c r="A33" s="2"/>
      <c r="B33" s="2"/>
      <c r="C33" s="10"/>
      <c r="D33" s="2"/>
      <c r="E33" s="2"/>
      <c r="F33" s="2"/>
      <c r="G33" s="2"/>
      <c r="H33" s="2"/>
      <c r="I33" s="2"/>
    </row>
    <row r="34" spans="1:15" ht="17.399999999999999">
      <c r="A34" s="2"/>
      <c r="B34" s="2"/>
      <c r="C34" s="10"/>
      <c r="D34" s="2"/>
      <c r="E34" s="2"/>
      <c r="F34" s="2"/>
      <c r="G34" s="2"/>
      <c r="H34" s="2"/>
      <c r="I34" s="2"/>
      <c r="L34" s="21"/>
      <c r="M34" s="21"/>
      <c r="N34" s="21"/>
      <c r="O34" s="21"/>
    </row>
    <row r="35" spans="1:15" ht="17.399999999999999">
      <c r="A35" s="10"/>
      <c r="B35" s="2"/>
      <c r="C35" s="10"/>
      <c r="D35" s="2"/>
      <c r="E35" s="2"/>
      <c r="F35" s="2"/>
      <c r="G35" s="2"/>
      <c r="H35" s="2"/>
      <c r="I35" s="2"/>
      <c r="L35" s="21"/>
      <c r="M35" s="21"/>
      <c r="N35" s="21"/>
      <c r="O35" s="21"/>
    </row>
    <row r="36" spans="1:15" ht="17.399999999999999">
      <c r="A36" s="2"/>
      <c r="B36" s="2"/>
      <c r="C36" s="10"/>
      <c r="D36" s="2"/>
      <c r="E36" s="2"/>
      <c r="F36" s="2"/>
      <c r="G36" s="2"/>
      <c r="H36" s="2"/>
      <c r="I36" s="2"/>
      <c r="L36" s="21"/>
      <c r="M36" s="21"/>
      <c r="N36" s="21"/>
      <c r="O36" s="21"/>
    </row>
    <row r="37" spans="1:15" ht="17.399999999999999">
      <c r="C37" s="10"/>
    </row>
    <row r="38" spans="1:15" ht="17.399999999999999">
      <c r="A38" s="2"/>
      <c r="C38" s="18"/>
    </row>
    <row r="39" spans="1:15">
      <c r="A39" s="18"/>
      <c r="C39" s="18"/>
    </row>
    <row r="40" spans="1:15">
      <c r="C40" s="18"/>
      <c r="L40" s="21"/>
      <c r="M40" s="21"/>
      <c r="N40" s="21"/>
      <c r="O40" s="21"/>
    </row>
    <row r="41" spans="1:15">
      <c r="C41" s="18"/>
      <c r="L41" s="21"/>
      <c r="M41" s="21"/>
      <c r="N41" s="21"/>
      <c r="O41" s="21"/>
    </row>
    <row r="42" spans="1:15">
      <c r="C42" s="18"/>
      <c r="L42" s="21"/>
      <c r="M42" s="21"/>
      <c r="N42" s="21"/>
      <c r="O42" s="21"/>
    </row>
    <row r="43" spans="1:15">
      <c r="C43" s="18"/>
      <c r="L43" s="21"/>
      <c r="M43" s="21"/>
      <c r="N43" s="21"/>
      <c r="O43" s="21"/>
    </row>
    <row r="44" spans="1:15">
      <c r="C44" s="18"/>
      <c r="L44" s="21"/>
      <c r="M44" s="21"/>
      <c r="N44" s="21"/>
      <c r="O44" s="21"/>
    </row>
    <row r="45" spans="1:15">
      <c r="C45" s="18"/>
      <c r="L45" s="21"/>
      <c r="M45" s="21"/>
      <c r="N45" s="21"/>
      <c r="O45" s="21"/>
    </row>
    <row r="46" spans="1:15">
      <c r="C46" s="18"/>
      <c r="L46" s="21"/>
      <c r="M46" s="21"/>
      <c r="N46" s="21"/>
      <c r="O46" s="21"/>
    </row>
    <row r="47" spans="1:15">
      <c r="C47" s="18"/>
      <c r="L47" s="21"/>
      <c r="M47" s="21"/>
      <c r="N47" s="21"/>
      <c r="O47" s="21"/>
    </row>
    <row r="48" spans="1:15">
      <c r="C48" s="18"/>
      <c r="L48" s="21"/>
      <c r="M48" s="21"/>
      <c r="N48" s="21"/>
      <c r="O48" s="21"/>
    </row>
    <row r="49" spans="1:15">
      <c r="C49" s="18"/>
      <c r="L49" s="21"/>
      <c r="M49" s="21"/>
      <c r="N49" s="21"/>
      <c r="O49" s="21"/>
    </row>
    <row r="50" spans="1:15">
      <c r="C50" s="18"/>
      <c r="L50" s="21"/>
      <c r="M50" s="21"/>
      <c r="N50" s="21"/>
      <c r="O50" s="21"/>
    </row>
    <row r="51" spans="1:15">
      <c r="A51" s="18"/>
      <c r="C51" s="18"/>
      <c r="L51" s="21"/>
      <c r="M51" s="21"/>
      <c r="N51" s="21"/>
      <c r="O51" s="21"/>
    </row>
    <row r="52" spans="1:15">
      <c r="C52" s="18"/>
      <c r="L52" s="21"/>
      <c r="M52" s="21"/>
      <c r="N52" s="21"/>
      <c r="O52" s="21"/>
    </row>
    <row r="53" spans="1:15" ht="20.399999999999999">
      <c r="C53" s="18"/>
      <c r="D53" s="84">
        <f>+'[1]OUTPUT - Internal Only'!R76+21711.699007</f>
        <v>21711.699006999999</v>
      </c>
      <c r="L53" s="21"/>
      <c r="M53" s="21"/>
      <c r="N53" s="21"/>
      <c r="O53" s="21"/>
    </row>
    <row r="54" spans="1:15" ht="20.399999999999999">
      <c r="A54" s="18"/>
      <c r="C54" s="18"/>
      <c r="D54" s="84">
        <f>+'[1]OUTPUT - Internal Only'!R77+344.02425</f>
        <v>2789.2630094630626</v>
      </c>
      <c r="L54" s="21"/>
      <c r="M54" s="21"/>
      <c r="N54" s="21"/>
      <c r="O54" s="21"/>
    </row>
    <row r="55" spans="1:15">
      <c r="C55" s="18"/>
      <c r="L55" s="21"/>
      <c r="M55" s="21"/>
      <c r="N55" s="21"/>
      <c r="O55" s="21"/>
    </row>
    <row r="56" spans="1:15">
      <c r="A56" s="18"/>
      <c r="C56" s="18"/>
      <c r="L56" s="21"/>
      <c r="M56" s="21"/>
      <c r="N56" s="21"/>
      <c r="O56" s="21"/>
    </row>
    <row r="57" spans="1:15">
      <c r="C57" s="18"/>
      <c r="L57" s="21"/>
      <c r="M57" s="21"/>
      <c r="N57" s="21"/>
      <c r="O57" s="21"/>
    </row>
    <row r="58" spans="1:15">
      <c r="C58" s="18"/>
      <c r="L58" s="21"/>
      <c r="M58" s="21"/>
      <c r="N58" s="21"/>
      <c r="O58" s="21"/>
    </row>
    <row r="59" spans="1:15">
      <c r="C59" s="18"/>
      <c r="L59" s="21"/>
      <c r="M59" s="21"/>
      <c r="N59" s="21"/>
      <c r="O59" s="21"/>
    </row>
    <row r="60" spans="1:15">
      <c r="C60" s="18"/>
      <c r="L60" s="21"/>
      <c r="M60" s="21"/>
      <c r="N60" s="21"/>
      <c r="O60" s="21"/>
    </row>
    <row r="61" spans="1:15">
      <c r="C61" s="18"/>
    </row>
    <row r="62" spans="1:15">
      <c r="C62" s="18"/>
    </row>
    <row r="63" spans="1:15">
      <c r="C63" s="18"/>
    </row>
    <row r="64" spans="1:15">
      <c r="C64" s="18"/>
    </row>
    <row r="65" spans="1:50">
      <c r="C65" s="18"/>
    </row>
    <row r="66" spans="1:50">
      <c r="C66" s="18"/>
    </row>
    <row r="67" spans="1:50">
      <c r="C67" s="18"/>
    </row>
    <row r="68" spans="1:50">
      <c r="C68" s="18"/>
    </row>
    <row r="69" spans="1:50">
      <c r="C69" s="18"/>
    </row>
    <row r="70" spans="1:50">
      <c r="A70" s="18"/>
      <c r="C70" s="18"/>
    </row>
    <row r="71" spans="1:50">
      <c r="C71" s="18"/>
    </row>
    <row r="72" spans="1:50">
      <c r="C72" s="18"/>
    </row>
    <row r="73" spans="1:50">
      <c r="C73" s="18"/>
    </row>
    <row r="74" spans="1:50">
      <c r="C74" s="18"/>
      <c r="AE74" s="56" t="s">
        <v>80</v>
      </c>
    </row>
    <row r="75" spans="1:50">
      <c r="C75" s="18"/>
      <c r="AE75" s="57" t="s">
        <v>81</v>
      </c>
      <c r="AF75" s="57" t="s">
        <v>81</v>
      </c>
      <c r="AG75" s="57" t="s">
        <v>81</v>
      </c>
      <c r="AH75" s="57" t="s">
        <v>81</v>
      </c>
      <c r="AI75" s="57" t="s">
        <v>81</v>
      </c>
      <c r="AJ75" s="57" t="s">
        <v>81</v>
      </c>
      <c r="AK75" s="57" t="s">
        <v>81</v>
      </c>
      <c r="AL75" s="57" t="s">
        <v>81</v>
      </c>
      <c r="AM75" s="57" t="s">
        <v>81</v>
      </c>
      <c r="AN75" s="57" t="s">
        <v>81</v>
      </c>
      <c r="AO75" s="57" t="s">
        <v>81</v>
      </c>
      <c r="AP75" s="57" t="s">
        <v>81</v>
      </c>
      <c r="AQ75" s="57" t="s">
        <v>81</v>
      </c>
      <c r="AR75" s="57" t="s">
        <v>81</v>
      </c>
      <c r="AS75" s="57" t="s">
        <v>81</v>
      </c>
      <c r="AT75" s="57" t="s">
        <v>81</v>
      </c>
      <c r="AU75" s="57" t="s">
        <v>81</v>
      </c>
      <c r="AV75" s="57" t="s">
        <v>81</v>
      </c>
      <c r="AW75" s="57" t="s">
        <v>81</v>
      </c>
      <c r="AX75" s="57" t="s">
        <v>81</v>
      </c>
    </row>
    <row r="76" spans="1:50">
      <c r="C76" s="18"/>
      <c r="AE76" s="56" t="s">
        <v>82</v>
      </c>
      <c r="AP76" s="56" t="s">
        <v>83</v>
      </c>
    </row>
    <row r="77" spans="1:50">
      <c r="C77" s="18"/>
      <c r="AE77" s="57" t="s">
        <v>81</v>
      </c>
      <c r="AF77" s="57" t="s">
        <v>81</v>
      </c>
      <c r="AG77" s="57" t="s">
        <v>81</v>
      </c>
      <c r="AH77" s="57" t="s">
        <v>81</v>
      </c>
      <c r="AI77" s="57" t="s">
        <v>81</v>
      </c>
      <c r="AJ77" s="57" t="s">
        <v>81</v>
      </c>
      <c r="AK77" s="57" t="s">
        <v>81</v>
      </c>
      <c r="AL77" s="57" t="s">
        <v>81</v>
      </c>
      <c r="AM77" s="57" t="s">
        <v>81</v>
      </c>
      <c r="AP77" s="57" t="s">
        <v>81</v>
      </c>
      <c r="AQ77" s="57" t="s">
        <v>81</v>
      </c>
      <c r="AR77" s="57" t="s">
        <v>81</v>
      </c>
      <c r="AS77" s="57" t="s">
        <v>81</v>
      </c>
      <c r="AT77" s="57" t="s">
        <v>81</v>
      </c>
      <c r="AU77" s="57" t="s">
        <v>81</v>
      </c>
      <c r="AV77" s="57" t="s">
        <v>81</v>
      </c>
      <c r="AW77" s="57" t="s">
        <v>81</v>
      </c>
      <c r="AX77" s="57" t="s">
        <v>81</v>
      </c>
    </row>
    <row r="78" spans="1:50">
      <c r="C78" s="18"/>
      <c r="AE78" s="58" t="s">
        <v>84</v>
      </c>
      <c r="AI78" s="58" t="s">
        <v>84</v>
      </c>
      <c r="AP78" s="58" t="s">
        <v>84</v>
      </c>
      <c r="AU78" s="58" t="s">
        <v>84</v>
      </c>
    </row>
    <row r="79" spans="1:50">
      <c r="C79" s="18"/>
      <c r="AE79" s="58" t="s">
        <v>85</v>
      </c>
      <c r="AI79" s="58" t="s">
        <v>86</v>
      </c>
      <c r="AP79" s="58" t="s">
        <v>85</v>
      </c>
      <c r="AU79" s="58" t="s">
        <v>86</v>
      </c>
    </row>
    <row r="80" spans="1:50">
      <c r="C80" s="18"/>
      <c r="AB80" s="1" t="s">
        <v>87</v>
      </c>
      <c r="AE80" s="58" t="s">
        <v>88</v>
      </c>
      <c r="AI80" s="58" t="s">
        <v>88</v>
      </c>
      <c r="AM80" s="58" t="s">
        <v>79</v>
      </c>
      <c r="AP80" s="58" t="s">
        <v>88</v>
      </c>
      <c r="AU80" s="58" t="s">
        <v>88</v>
      </c>
      <c r="AX80" s="58" t="s">
        <v>79</v>
      </c>
    </row>
    <row r="81" spans="3:50">
      <c r="C81" s="18"/>
    </row>
    <row r="82" spans="3:50">
      <c r="C82" s="18"/>
      <c r="AB82" s="1" t="s">
        <v>89</v>
      </c>
      <c r="AM82" s="1">
        <f t="shared" ref="AM82:AM89" si="0">AI82-AE82</f>
        <v>0</v>
      </c>
      <c r="AP82" s="1">
        <v>6557091.2199999997</v>
      </c>
      <c r="AU82" s="1">
        <v>0</v>
      </c>
      <c r="AX82" s="1">
        <f>AU82-AP82</f>
        <v>-6557091.2199999997</v>
      </c>
    </row>
    <row r="83" spans="3:50">
      <c r="C83" s="18"/>
      <c r="AB83" s="1" t="s">
        <v>90</v>
      </c>
      <c r="AM83" s="1">
        <f t="shared" si="0"/>
        <v>0</v>
      </c>
      <c r="AP83" s="1">
        <v>609838.5</v>
      </c>
      <c r="AU83" s="1">
        <v>0</v>
      </c>
      <c r="AX83" s="1">
        <f>AU83-AP83</f>
        <v>-609838.5</v>
      </c>
    </row>
    <row r="84" spans="3:50">
      <c r="C84" s="18"/>
      <c r="AB84" s="1" t="s">
        <v>91</v>
      </c>
      <c r="AM84" s="1">
        <f t="shared" si="0"/>
        <v>0</v>
      </c>
      <c r="AP84" s="1">
        <v>1352124</v>
      </c>
      <c r="AU84" s="1">
        <v>0</v>
      </c>
      <c r="AX84" s="1">
        <f>AU84-AP84</f>
        <v>-1352124</v>
      </c>
    </row>
    <row r="85" spans="3:50">
      <c r="C85" s="18"/>
      <c r="AB85" s="1" t="s">
        <v>92</v>
      </c>
      <c r="AE85" s="1">
        <v>-23895.25</v>
      </c>
      <c r="AI85" s="1">
        <v>-24666</v>
      </c>
      <c r="AM85" s="1">
        <f t="shared" si="0"/>
        <v>-770.75</v>
      </c>
    </row>
    <row r="86" spans="3:50">
      <c r="C86" s="18"/>
      <c r="AB86" s="1" t="s">
        <v>93</v>
      </c>
      <c r="AE86" s="1">
        <v>0</v>
      </c>
      <c r="AI86" s="1">
        <v>63.57</v>
      </c>
      <c r="AM86" s="1">
        <f t="shared" si="0"/>
        <v>63.57</v>
      </c>
      <c r="AP86" s="1">
        <v>3876.58</v>
      </c>
      <c r="AU86" s="1">
        <v>3813.01</v>
      </c>
      <c r="AX86" s="1">
        <f>AU86-AP86</f>
        <v>-63.569999999999709</v>
      </c>
    </row>
    <row r="87" spans="3:50">
      <c r="C87" s="18"/>
      <c r="AB87" s="1" t="s">
        <v>94</v>
      </c>
      <c r="AM87" s="1">
        <f t="shared" si="0"/>
        <v>0</v>
      </c>
      <c r="AP87" s="1">
        <v>3402.79</v>
      </c>
      <c r="AU87" s="1">
        <v>0</v>
      </c>
      <c r="AX87" s="1">
        <f>AU87-AP87</f>
        <v>-3402.79</v>
      </c>
    </row>
    <row r="88" spans="3:50">
      <c r="C88" s="18"/>
      <c r="AB88" s="1" t="s">
        <v>95</v>
      </c>
      <c r="AE88" s="1">
        <v>-1456666.77</v>
      </c>
      <c r="AI88" s="1">
        <v>-1403914.1</v>
      </c>
      <c r="AM88" s="1">
        <f t="shared" si="0"/>
        <v>52752.669999999925</v>
      </c>
    </row>
    <row r="89" spans="3:50">
      <c r="C89" s="18"/>
      <c r="AB89" s="1" t="s">
        <v>96</v>
      </c>
      <c r="AE89" s="1">
        <v>-25870326.789999999</v>
      </c>
      <c r="AI89" s="1">
        <v>-26096608.420000002</v>
      </c>
      <c r="AM89" s="1">
        <f t="shared" si="0"/>
        <v>-226281.63000000268</v>
      </c>
    </row>
    <row r="90" spans="3:50">
      <c r="C90" s="18"/>
      <c r="AM90" s="57" t="s">
        <v>81</v>
      </c>
      <c r="AX90" s="57" t="s">
        <v>81</v>
      </c>
    </row>
    <row r="91" spans="3:50">
      <c r="C91" s="18"/>
      <c r="AM91" s="1">
        <f>SUM(AM82:AM90)</f>
        <v>-174236.14000000275</v>
      </c>
      <c r="AX91" s="1">
        <f>SUM(AX82:AX90)</f>
        <v>-8522520.0799999982</v>
      </c>
    </row>
    <row r="92" spans="3:50">
      <c r="C92" s="18"/>
    </row>
    <row r="93" spans="3:50">
      <c r="C93" s="18"/>
      <c r="AB93" s="1" t="s">
        <v>97</v>
      </c>
      <c r="AE93" s="1">
        <v>-92032029.689999998</v>
      </c>
      <c r="AI93" s="1">
        <v>-92206265.829999998</v>
      </c>
      <c r="AM93" s="1">
        <f>AI93-AE93</f>
        <v>-174236.1400000006</v>
      </c>
      <c r="AP93" s="1">
        <v>16143321.41</v>
      </c>
      <c r="AU93" s="1">
        <v>7620801.3399999999</v>
      </c>
      <c r="AX93" s="1">
        <f>AU93-AP93</f>
        <v>-8522520.0700000003</v>
      </c>
    </row>
    <row r="94" spans="3:50">
      <c r="C94" s="18"/>
      <c r="AM94" s="57" t="s">
        <v>81</v>
      </c>
      <c r="AX94" s="57" t="s">
        <v>81</v>
      </c>
    </row>
    <row r="95" spans="3:50">
      <c r="C95" s="18"/>
      <c r="AM95" s="1">
        <f>AM91-AM93</f>
        <v>-2.1536834537982941E-9</v>
      </c>
      <c r="AX95" s="1">
        <f>AX91-AX93</f>
        <v>-9.9999979138374329E-3</v>
      </c>
    </row>
    <row r="96" spans="3:50">
      <c r="C96" s="18"/>
    </row>
    <row r="97" spans="3:20">
      <c r="C97" s="18"/>
    </row>
    <row r="98" spans="3:20">
      <c r="C98" s="18"/>
    </row>
    <row r="99" spans="3:20">
      <c r="C99" s="18"/>
    </row>
    <row r="100" spans="3:20">
      <c r="C100" s="18"/>
    </row>
    <row r="101" spans="3:20">
      <c r="C101" s="18"/>
    </row>
    <row r="102" spans="3:20">
      <c r="C102" s="18"/>
    </row>
    <row r="103" spans="3:20">
      <c r="C103" s="18"/>
    </row>
    <row r="104" spans="3:20">
      <c r="C104" s="18"/>
    </row>
    <row r="105" spans="3:20">
      <c r="C105" s="18"/>
    </row>
    <row r="106" spans="3:20">
      <c r="C106" s="18"/>
    </row>
    <row r="107" spans="3:20">
      <c r="C107" s="18"/>
    </row>
    <row r="108" spans="3:20">
      <c r="C108" s="18"/>
    </row>
    <row r="109" spans="3:20">
      <c r="C109" s="18"/>
    </row>
    <row r="110" spans="3:20">
      <c r="C110" s="18"/>
      <c r="T110" s="18"/>
    </row>
    <row r="111" spans="3:20">
      <c r="C111" s="18"/>
      <c r="T111" s="18"/>
    </row>
    <row r="112" spans="3:20">
      <c r="C112" s="18"/>
    </row>
    <row r="113" spans="3:3">
      <c r="C113" s="18"/>
    </row>
    <row r="114" spans="3:3">
      <c r="C114" s="18"/>
    </row>
    <row r="115" spans="3:3">
      <c r="C115" s="18"/>
    </row>
    <row r="116" spans="3:3">
      <c r="C116" s="18"/>
    </row>
    <row r="117" spans="3:3">
      <c r="C117" s="18"/>
    </row>
    <row r="118" spans="3:3">
      <c r="C118" s="18"/>
    </row>
    <row r="119" spans="3:3">
      <c r="C119" s="18"/>
    </row>
    <row r="120" spans="3:3">
      <c r="C120" s="18"/>
    </row>
    <row r="121" spans="3:3">
      <c r="C121" s="18"/>
    </row>
    <row r="122" spans="3:3">
      <c r="C122" s="18"/>
    </row>
    <row r="123" spans="3:3">
      <c r="C123" s="18"/>
    </row>
    <row r="124" spans="3:3">
      <c r="C124" s="18"/>
    </row>
    <row r="125" spans="3:3">
      <c r="C125" s="18"/>
    </row>
    <row r="126" spans="3:3">
      <c r="C126" s="18"/>
    </row>
    <row r="127" spans="3:3">
      <c r="C127" s="18"/>
    </row>
    <row r="128" spans="3:3">
      <c r="C128" s="18"/>
    </row>
    <row r="129" spans="3:3">
      <c r="C129" s="18"/>
    </row>
    <row r="130" spans="3:3">
      <c r="C130" s="18"/>
    </row>
    <row r="131" spans="3:3">
      <c r="C131" s="18"/>
    </row>
    <row r="132" spans="3:3">
      <c r="C132" s="18"/>
    </row>
    <row r="133" spans="3:3">
      <c r="C133" s="18"/>
    </row>
    <row r="134" spans="3:3">
      <c r="C134" s="18"/>
    </row>
    <row r="135" spans="3:3">
      <c r="C135" s="18"/>
    </row>
    <row r="136" spans="3:3">
      <c r="C136" s="18"/>
    </row>
    <row r="137" spans="3:3">
      <c r="C137" s="18"/>
    </row>
    <row r="138" spans="3:3">
      <c r="C138" s="18"/>
    </row>
    <row r="139" spans="3:3">
      <c r="C139" s="18"/>
    </row>
    <row r="140" spans="3:3">
      <c r="C140" s="18"/>
    </row>
    <row r="141" spans="3:3">
      <c r="C141" s="18"/>
    </row>
    <row r="142" spans="3:3">
      <c r="C142" s="18"/>
    </row>
    <row r="143" spans="3:3">
      <c r="C143" s="18"/>
    </row>
    <row r="144" spans="3:3">
      <c r="C144" s="18"/>
    </row>
    <row r="145" spans="3:3">
      <c r="C145" s="18"/>
    </row>
    <row r="146" spans="3:3">
      <c r="C146" s="18"/>
    </row>
    <row r="147" spans="3:3">
      <c r="C147" s="18"/>
    </row>
    <row r="148" spans="3:3">
      <c r="C148" s="18"/>
    </row>
    <row r="149" spans="3:3">
      <c r="C149" s="18"/>
    </row>
    <row r="150" spans="3:3">
      <c r="C150" s="18"/>
    </row>
    <row r="151" spans="3:3">
      <c r="C151" s="18"/>
    </row>
    <row r="152" spans="3:3">
      <c r="C152" s="18"/>
    </row>
    <row r="153" spans="3:3">
      <c r="C153" s="18"/>
    </row>
    <row r="154" spans="3:3">
      <c r="C154" s="18"/>
    </row>
    <row r="155" spans="3:3">
      <c r="C155" s="18"/>
    </row>
    <row r="156" spans="3:3">
      <c r="C156" s="18"/>
    </row>
    <row r="157" spans="3:3">
      <c r="C157" s="18"/>
    </row>
    <row r="158" spans="3:3">
      <c r="C158" s="18"/>
    </row>
    <row r="159" spans="3:3">
      <c r="C159" s="18"/>
    </row>
    <row r="160" spans="3:3">
      <c r="C160" s="18"/>
    </row>
    <row r="161" spans="3:3">
      <c r="C161" s="18"/>
    </row>
    <row r="162" spans="3:3">
      <c r="C162" s="18"/>
    </row>
    <row r="163" spans="3:3">
      <c r="C163" s="18"/>
    </row>
    <row r="164" spans="3:3">
      <c r="C164" s="18"/>
    </row>
    <row r="165" spans="3:3">
      <c r="C165" s="18"/>
    </row>
    <row r="166" spans="3:3">
      <c r="C166" s="18"/>
    </row>
    <row r="167" spans="3:3">
      <c r="C167" s="18"/>
    </row>
    <row r="168" spans="3:3">
      <c r="C168" s="18"/>
    </row>
    <row r="169" spans="3:3">
      <c r="C169" s="18"/>
    </row>
    <row r="170" spans="3:3">
      <c r="C170" s="18"/>
    </row>
    <row r="171" spans="3:3">
      <c r="C171" s="18"/>
    </row>
    <row r="172" spans="3:3">
      <c r="C172" s="18"/>
    </row>
    <row r="173" spans="3:3">
      <c r="C173" s="18"/>
    </row>
    <row r="174" spans="3:3">
      <c r="C174" s="18"/>
    </row>
    <row r="175" spans="3:3">
      <c r="C175" s="18"/>
    </row>
    <row r="176" spans="3:3">
      <c r="C176" s="18"/>
    </row>
    <row r="177" spans="3:3">
      <c r="C177" s="18"/>
    </row>
    <row r="178" spans="3:3">
      <c r="C178" s="18"/>
    </row>
    <row r="179" spans="3:3">
      <c r="C179" s="18"/>
    </row>
    <row r="180" spans="3:3">
      <c r="C180" s="18"/>
    </row>
    <row r="181" spans="3:3">
      <c r="C181" s="18"/>
    </row>
  </sheetData>
  <printOptions horizontalCentered="1"/>
  <pageMargins left="0.25" right="0.25" top="0.5" bottom="0.5" header="0.3" footer="0.3"/>
  <pageSetup scale="70" orientation="landscape" r:id="rId1"/>
  <headerFooter>
    <oddFooter>&amp;RSchedule A-6
Page &amp;P of &amp;N</oddFooter>
  </headerFooter>
  <colBreaks count="1" manualBreakCount="1">
    <brk id="8" max="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print1_Click">
                <anchor moveWithCells="1" sizeWithCells="1">
                  <from>
                    <xdr:col>0</xdr:col>
                    <xdr:colOff>68580</xdr:colOff>
                    <xdr:row>0</xdr:row>
                    <xdr:rowOff>0</xdr:rowOff>
                  </from>
                  <to>
                    <xdr:col>0</xdr:col>
                    <xdr:colOff>220980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OUTPUT</vt:lpstr>
      <vt:lpstr>Footnotes</vt:lpstr>
      <vt:lpstr>Footnotes!Print_Area</vt:lpstr>
      <vt:lpstr>OUTPUT!Print_Area</vt:lpstr>
      <vt:lpstr>OUTPUT!Print_Titles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Fowler, Sherry L</dc:creator>
  <cp:lastModifiedBy>Hawkins, Travis A</cp:lastModifiedBy>
  <dcterms:created xsi:type="dcterms:W3CDTF">2022-06-29T20:09:51Z</dcterms:created>
  <dcterms:modified xsi:type="dcterms:W3CDTF">2022-07-18T19:28:49Z</dcterms:modified>
</cp:coreProperties>
</file>