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barr\Kearns and West\Kearns &amp; West - Projects\Active\1800-4008 Technical Teams\508 Compliance\WY 2021 OMR Seasonal Report\508\Final Appendices v2\"/>
    </mc:Choice>
  </mc:AlternateContent>
  <xr:revisionPtr revIDLastSave="0" documentId="13_ncr:1_{29D362D2-253F-45E5-AA7A-95ED008B2E49}" xr6:coauthVersionLast="47" xr6:coauthVersionMax="47" xr10:uidLastSave="{00000000-0000-0000-0000-000000000000}"/>
  <bookViews>
    <workbookView xWindow="-110" yWindow="-110" windowWidth="19420" windowHeight="10420" tabRatio="1000" activeTab="6" xr2:uid="{00000000-000D-0000-FFFF-FFFF00000000}"/>
  </bookViews>
  <sheets>
    <sheet name="Metadata - Data" sheetId="73" r:id="rId1"/>
    <sheet name="DayFlow Daily" sheetId="2" r:id="rId2"/>
    <sheet name="Disrupt SaMT" sheetId="75" r:id="rId3"/>
    <sheet name="Disrupt SMT" sheetId="76" r:id="rId4"/>
    <sheet name="Seasonal Delta Smelt Catch" sheetId="67" r:id="rId5"/>
    <sheet name="Salmonid Distribution WY 2021" sheetId="6" r:id="rId6"/>
    <sheet name="Controlling Factors" sheetId="78" r:id="rId7"/>
    <sheet name="WY 2021 Salvage Loss" sheetId="3" r:id="rId8"/>
    <sheet name="DCC Fish" sheetId="74" r:id="rId9"/>
    <sheet name="Hist WR Loss Daily Cum." sheetId="10" r:id="rId10"/>
    <sheet name="Hist SH Loss Daily Cum." sheetId="11" r:id="rId11"/>
    <sheet name="Hist SH Loss Timing" sheetId="15" r:id="rId12"/>
    <sheet name="Hist WR Loss Timing" sheetId="14" r:id="rId13"/>
    <sheet name="Historic SH WR Total Loss" sheetId="12" r:id="rId1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2" l="1"/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" i="2"/>
  <c r="AI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" i="2"/>
  <c r="D8" i="14" l="1"/>
  <c r="B8" i="14"/>
  <c r="C16" i="12"/>
  <c r="C15" i="12"/>
  <c r="C14" i="12"/>
  <c r="B16" i="12"/>
  <c r="B15" i="12"/>
  <c r="B14" i="12"/>
  <c r="Q2" i="3"/>
  <c r="AC268" i="3"/>
  <c r="AC269" i="3" s="1"/>
  <c r="AC270" i="3" s="1"/>
  <c r="AC271" i="3" s="1"/>
  <c r="AC272" i="3" s="1"/>
  <c r="AC273" i="3" s="1"/>
  <c r="AC267" i="3"/>
  <c r="AC266" i="3"/>
  <c r="AD272" i="3"/>
  <c r="AD271" i="3"/>
  <c r="AD270" i="3"/>
  <c r="AD269" i="3"/>
  <c r="AD268" i="3"/>
  <c r="AD267" i="3"/>
  <c r="AD266" i="3"/>
  <c r="AB4" i="3"/>
  <c r="AB5" i="3"/>
  <c r="AB6" i="3"/>
  <c r="AB7" i="3" s="1"/>
  <c r="AB8" i="3" s="1"/>
  <c r="AB9" i="3" s="1"/>
  <c r="AB10" i="3" s="1"/>
  <c r="AB11" i="3" s="1"/>
  <c r="AB12" i="3" s="1"/>
  <c r="AB13" i="3" s="1"/>
  <c r="AB14" i="3" s="1"/>
  <c r="AB15" i="3" s="1"/>
  <c r="AB16" i="3" s="1"/>
  <c r="AB17" i="3" s="1"/>
  <c r="AB18" i="3" s="1"/>
  <c r="AB19" i="3" s="1"/>
  <c r="AB20" i="3" s="1"/>
  <c r="AB21" i="3" s="1"/>
  <c r="AB22" i="3" s="1"/>
  <c r="AB23" i="3" s="1"/>
  <c r="AB24" i="3" s="1"/>
  <c r="AB25" i="3" s="1"/>
  <c r="AB26" i="3" s="1"/>
  <c r="AB27" i="3" s="1"/>
  <c r="AB28" i="3" s="1"/>
  <c r="AB29" i="3" s="1"/>
  <c r="AB30" i="3" s="1"/>
  <c r="AB31" i="3" s="1"/>
  <c r="AB32" i="3" s="1"/>
  <c r="AB33" i="3" s="1"/>
  <c r="AB34" i="3" s="1"/>
  <c r="AB35" i="3" s="1"/>
  <c r="AB36" i="3" s="1"/>
  <c r="AB37" i="3" s="1"/>
  <c r="AB38" i="3" s="1"/>
  <c r="AB39" i="3" s="1"/>
  <c r="AB40" i="3" s="1"/>
  <c r="AB41" i="3" s="1"/>
  <c r="AB42" i="3" s="1"/>
  <c r="AB43" i="3" s="1"/>
  <c r="AB44" i="3" s="1"/>
  <c r="AB45" i="3" s="1"/>
  <c r="AB46" i="3" s="1"/>
  <c r="AB47" i="3" s="1"/>
  <c r="AB48" i="3" s="1"/>
  <c r="AB49" i="3" s="1"/>
  <c r="AB50" i="3" s="1"/>
  <c r="AB51" i="3" s="1"/>
  <c r="AB52" i="3" s="1"/>
  <c r="AB53" i="3" s="1"/>
  <c r="AB54" i="3" s="1"/>
  <c r="AB55" i="3" s="1"/>
  <c r="AB56" i="3" s="1"/>
  <c r="AB57" i="3" s="1"/>
  <c r="AB58" i="3" s="1"/>
  <c r="AB59" i="3" s="1"/>
  <c r="AB60" i="3" s="1"/>
  <c r="AB61" i="3" s="1"/>
  <c r="AB62" i="3" s="1"/>
  <c r="AB63" i="3" s="1"/>
  <c r="AB64" i="3" s="1"/>
  <c r="AB65" i="3" s="1"/>
  <c r="AB66" i="3" s="1"/>
  <c r="AB67" i="3" s="1"/>
  <c r="AB68" i="3" s="1"/>
  <c r="AB69" i="3" s="1"/>
  <c r="AB70" i="3" s="1"/>
  <c r="AB71" i="3" s="1"/>
  <c r="AB72" i="3" s="1"/>
  <c r="AB73" i="3" s="1"/>
  <c r="AB74" i="3" s="1"/>
  <c r="AB75" i="3" s="1"/>
  <c r="AB76" i="3" s="1"/>
  <c r="AB77" i="3" s="1"/>
  <c r="AB78" i="3" s="1"/>
  <c r="AB79" i="3" s="1"/>
  <c r="AB80" i="3" s="1"/>
  <c r="AB81" i="3" s="1"/>
  <c r="AB82" i="3" s="1"/>
  <c r="AB83" i="3" s="1"/>
  <c r="AB84" i="3" s="1"/>
  <c r="AB85" i="3" s="1"/>
  <c r="AB86" i="3" s="1"/>
  <c r="AB87" i="3" s="1"/>
  <c r="AB88" i="3" s="1"/>
  <c r="AB89" i="3" s="1"/>
  <c r="AB90" i="3" s="1"/>
  <c r="AB91" i="3" s="1"/>
  <c r="AB92" i="3" s="1"/>
  <c r="AB93" i="3" s="1"/>
  <c r="AB94" i="3" s="1"/>
  <c r="AB95" i="3" s="1"/>
  <c r="AB96" i="3" s="1"/>
  <c r="AB97" i="3" s="1"/>
  <c r="AB98" i="3" s="1"/>
  <c r="AB99" i="3" s="1"/>
  <c r="AB100" i="3" s="1"/>
  <c r="AB101" i="3" s="1"/>
  <c r="AB102" i="3" s="1"/>
  <c r="AB103" i="3" s="1"/>
  <c r="AB104" i="3" s="1"/>
  <c r="AB105" i="3" s="1"/>
  <c r="AB106" i="3" s="1"/>
  <c r="AB107" i="3" s="1"/>
  <c r="AB108" i="3" s="1"/>
  <c r="AB109" i="3" s="1"/>
  <c r="AB110" i="3" s="1"/>
  <c r="AB111" i="3" s="1"/>
  <c r="AB112" i="3" s="1"/>
  <c r="AB113" i="3" s="1"/>
  <c r="AB114" i="3" s="1"/>
  <c r="AB115" i="3" s="1"/>
  <c r="AB116" i="3" s="1"/>
  <c r="AB117" i="3" s="1"/>
  <c r="AB118" i="3" s="1"/>
  <c r="AB119" i="3" s="1"/>
  <c r="AB120" i="3" s="1"/>
  <c r="AB121" i="3" s="1"/>
  <c r="AB122" i="3" s="1"/>
  <c r="AB123" i="3" s="1"/>
  <c r="AB124" i="3" s="1"/>
  <c r="AB125" i="3" s="1"/>
  <c r="AB126" i="3" s="1"/>
  <c r="AB127" i="3" s="1"/>
  <c r="AB128" i="3" s="1"/>
  <c r="AB129" i="3" s="1"/>
  <c r="AB130" i="3" s="1"/>
  <c r="AB131" i="3" s="1"/>
  <c r="AB132" i="3" s="1"/>
  <c r="AB133" i="3" s="1"/>
  <c r="AB134" i="3" s="1"/>
  <c r="AB135" i="3" s="1"/>
  <c r="AB136" i="3" s="1"/>
  <c r="AB137" i="3" s="1"/>
  <c r="AB138" i="3" s="1"/>
  <c r="AB139" i="3" s="1"/>
  <c r="AB140" i="3" s="1"/>
  <c r="AB141" i="3" s="1"/>
  <c r="AB142" i="3" s="1"/>
  <c r="AB143" i="3" s="1"/>
  <c r="AB144" i="3" s="1"/>
  <c r="AB145" i="3" s="1"/>
  <c r="AB146" i="3" s="1"/>
  <c r="AB147" i="3" s="1"/>
  <c r="AB148" i="3" s="1"/>
  <c r="AB149" i="3" s="1"/>
  <c r="AB150" i="3" s="1"/>
  <c r="AB151" i="3" s="1"/>
  <c r="AB152" i="3" s="1"/>
  <c r="AB153" i="3" s="1"/>
  <c r="AB154" i="3" s="1"/>
  <c r="AB155" i="3" s="1"/>
  <c r="AB156" i="3" s="1"/>
  <c r="AB157" i="3" s="1"/>
  <c r="AB158" i="3" s="1"/>
  <c r="AB159" i="3" s="1"/>
  <c r="AB160" i="3" s="1"/>
  <c r="AB161" i="3" s="1"/>
  <c r="AB162" i="3" s="1"/>
  <c r="AB163" i="3" s="1"/>
  <c r="AB164" i="3" s="1"/>
  <c r="AB165" i="3" s="1"/>
  <c r="AB166" i="3" s="1"/>
  <c r="AB167" i="3" s="1"/>
  <c r="AB168" i="3" s="1"/>
  <c r="AB169" i="3" s="1"/>
  <c r="AB170" i="3" s="1"/>
  <c r="AB171" i="3" s="1"/>
  <c r="AB172" i="3" s="1"/>
  <c r="AB173" i="3" s="1"/>
  <c r="AB174" i="3" s="1"/>
  <c r="AB175" i="3" s="1"/>
  <c r="AB176" i="3" s="1"/>
  <c r="AB177" i="3" s="1"/>
  <c r="AB178" i="3" s="1"/>
  <c r="AB179" i="3" s="1"/>
  <c r="AB180" i="3" s="1"/>
  <c r="AB181" i="3" s="1"/>
  <c r="AB182" i="3" s="1"/>
  <c r="AB183" i="3" s="1"/>
  <c r="AB3" i="3"/>
  <c r="AA185" i="3"/>
  <c r="AA186" i="3"/>
  <c r="AA187" i="3" s="1"/>
  <c r="AA188" i="3" s="1"/>
  <c r="AA189" i="3" s="1"/>
  <c r="AA190" i="3" s="1"/>
  <c r="AA191" i="3" s="1"/>
  <c r="AA192" i="3" s="1"/>
  <c r="AA193" i="3" s="1"/>
  <c r="AA194" i="3" s="1"/>
  <c r="AA195" i="3" s="1"/>
  <c r="AA196" i="3" s="1"/>
  <c r="AA197" i="3" s="1"/>
  <c r="AA198" i="3" s="1"/>
  <c r="AA199" i="3" s="1"/>
  <c r="AA200" i="3" s="1"/>
  <c r="AA201" i="3" s="1"/>
  <c r="AA202" i="3" s="1"/>
  <c r="AA203" i="3" s="1"/>
  <c r="AA204" i="3" s="1"/>
  <c r="AA205" i="3" s="1"/>
  <c r="AA206" i="3" s="1"/>
  <c r="AA207" i="3" s="1"/>
  <c r="AA208" i="3" s="1"/>
  <c r="AA209" i="3" s="1"/>
  <c r="AA210" i="3" s="1"/>
  <c r="AA211" i="3" s="1"/>
  <c r="AA212" i="3" s="1"/>
  <c r="AA213" i="3" s="1"/>
  <c r="AA214" i="3" s="1"/>
  <c r="AA215" i="3" s="1"/>
  <c r="AA216" i="3" s="1"/>
  <c r="AA217" i="3" s="1"/>
  <c r="AA218" i="3" s="1"/>
  <c r="AA219" i="3" s="1"/>
  <c r="AA220" i="3" s="1"/>
  <c r="AA221" i="3" s="1"/>
  <c r="AA222" i="3" s="1"/>
  <c r="AA223" i="3" s="1"/>
  <c r="AA224" i="3" s="1"/>
  <c r="AA225" i="3" s="1"/>
  <c r="AA226" i="3" s="1"/>
  <c r="AA227" i="3" s="1"/>
  <c r="AA228" i="3" s="1"/>
  <c r="AA229" i="3" s="1"/>
  <c r="AA230" i="3" s="1"/>
  <c r="AA231" i="3" s="1"/>
  <c r="AA232" i="3" s="1"/>
  <c r="AA233" i="3" s="1"/>
  <c r="AA234" i="3" s="1"/>
  <c r="AA235" i="3" s="1"/>
  <c r="AA236" i="3" s="1"/>
  <c r="AA237" i="3" s="1"/>
  <c r="AA238" i="3" s="1"/>
  <c r="AA239" i="3" s="1"/>
  <c r="AA240" i="3" s="1"/>
  <c r="AA241" i="3" s="1"/>
  <c r="AA242" i="3" s="1"/>
  <c r="AA243" i="3" s="1"/>
  <c r="AA244" i="3" s="1"/>
  <c r="AA245" i="3" s="1"/>
  <c r="AA246" i="3" s="1"/>
  <c r="AA247" i="3" s="1"/>
  <c r="AA248" i="3" s="1"/>
  <c r="AA249" i="3" s="1"/>
  <c r="AA250" i="3" s="1"/>
  <c r="AA251" i="3" s="1"/>
  <c r="AA252" i="3" s="1"/>
  <c r="AA253" i="3" s="1"/>
  <c r="AA254" i="3" s="1"/>
  <c r="AA255" i="3" s="1"/>
  <c r="AA256" i="3" s="1"/>
  <c r="AA257" i="3" s="1"/>
  <c r="AA258" i="3" s="1"/>
  <c r="AA259" i="3" s="1"/>
  <c r="AA260" i="3" s="1"/>
  <c r="AA261" i="3" s="1"/>
  <c r="AA262" i="3" s="1"/>
  <c r="AA263" i="3" s="1"/>
  <c r="AA264" i="3" s="1"/>
  <c r="AA265" i="3" s="1"/>
  <c r="AA184" i="3"/>
  <c r="L273" i="3" l="1"/>
  <c r="K273" i="3"/>
  <c r="J273" i="3"/>
  <c r="I273" i="3"/>
  <c r="L272" i="3"/>
  <c r="K272" i="3"/>
  <c r="J272" i="3"/>
  <c r="I272" i="3"/>
  <c r="L271" i="3"/>
  <c r="K271" i="3"/>
  <c r="J271" i="3"/>
  <c r="I271" i="3"/>
  <c r="L270" i="3"/>
  <c r="K270" i="3"/>
  <c r="J270" i="3"/>
  <c r="I270" i="3"/>
  <c r="L269" i="3"/>
  <c r="K269" i="3"/>
  <c r="J269" i="3"/>
  <c r="I269" i="3"/>
  <c r="L268" i="3"/>
  <c r="K268" i="3"/>
  <c r="J268" i="3"/>
  <c r="I268" i="3"/>
  <c r="L267" i="3"/>
  <c r="K267" i="3"/>
  <c r="J267" i="3"/>
  <c r="I267" i="3"/>
  <c r="L266" i="3"/>
  <c r="K266" i="3"/>
  <c r="J266" i="3"/>
  <c r="I266" i="3"/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" i="2"/>
  <c r="C527" i="75" l="1"/>
  <c r="D527" i="75" s="1"/>
  <c r="C528" i="75" s="1"/>
  <c r="D528" i="75" s="1"/>
  <c r="C529" i="75" s="1"/>
  <c r="D529" i="75" s="1"/>
  <c r="C530" i="75" s="1"/>
  <c r="D530" i="75" s="1"/>
  <c r="C531" i="75" s="1"/>
  <c r="D531" i="75" s="1"/>
  <c r="C532" i="75" s="1"/>
  <c r="D532" i="75" s="1"/>
  <c r="C533" i="75" s="1"/>
  <c r="D533" i="75" s="1"/>
  <c r="D534" i="75"/>
  <c r="C535" i="75" s="1"/>
  <c r="D535" i="75" s="1"/>
  <c r="C536" i="75" s="1"/>
  <c r="D536" i="75" s="1"/>
  <c r="C537" i="75" s="1"/>
  <c r="D537" i="75" s="1"/>
  <c r="C538" i="75" s="1"/>
  <c r="D538" i="75" s="1"/>
  <c r="C539" i="75" s="1"/>
  <c r="D539" i="75" s="1"/>
  <c r="C540" i="75" s="1"/>
  <c r="D540" i="75" s="1"/>
  <c r="C541" i="75" s="1"/>
  <c r="D541" i="75" s="1"/>
  <c r="C542" i="75" s="1"/>
  <c r="D542" i="75" s="1"/>
  <c r="C543" i="75" s="1"/>
  <c r="D543" i="75" s="1"/>
  <c r="C544" i="75" s="1"/>
  <c r="D544" i="75" s="1"/>
  <c r="C545" i="75" s="1"/>
  <c r="D545" i="75" s="1"/>
  <c r="C546" i="75" s="1"/>
  <c r="D546" i="75" s="1"/>
  <c r="C547" i="75" s="1"/>
  <c r="D547" i="75" s="1"/>
  <c r="C548" i="75" s="1"/>
  <c r="D548" i="75" s="1"/>
  <c r="C549" i="75" s="1"/>
  <c r="D549" i="75" s="1"/>
  <c r="C550" i="75" s="1"/>
  <c r="D550" i="75" s="1"/>
  <c r="C551" i="75" s="1"/>
  <c r="D551" i="75" s="1"/>
  <c r="C552" i="75" s="1"/>
  <c r="D552" i="75" s="1"/>
  <c r="C553" i="75" s="1"/>
  <c r="D553" i="75" s="1"/>
  <c r="C554" i="75" s="1"/>
  <c r="D554" i="75" s="1"/>
  <c r="C555" i="75" s="1"/>
  <c r="D555" i="75" s="1"/>
  <c r="C556" i="75" s="1"/>
  <c r="D556" i="75" s="1"/>
  <c r="C557" i="75" s="1"/>
  <c r="D557" i="75" s="1"/>
  <c r="C558" i="75" s="1"/>
  <c r="D558" i="75" s="1"/>
  <c r="C559" i="75" s="1"/>
  <c r="D559" i="75" s="1"/>
  <c r="C560" i="75" s="1"/>
  <c r="D560" i="75" s="1"/>
  <c r="C561" i="75" s="1"/>
  <c r="D561" i="75" s="1"/>
  <c r="C562" i="75" s="1"/>
  <c r="D562" i="75" s="1"/>
  <c r="C563" i="75" s="1"/>
  <c r="D563" i="75" s="1"/>
  <c r="C564" i="75" s="1"/>
  <c r="D564" i="75" s="1"/>
  <c r="C565" i="75" s="1"/>
  <c r="D565" i="75" s="1"/>
  <c r="C566" i="75" s="1"/>
  <c r="D566" i="75" s="1"/>
  <c r="C567" i="75" s="1"/>
  <c r="D567" i="75" s="1"/>
  <c r="C568" i="75" s="1"/>
  <c r="D568" i="75" s="1"/>
  <c r="C569" i="75" s="1"/>
  <c r="D569" i="75" s="1"/>
  <c r="C570" i="75" s="1"/>
  <c r="D570" i="75" s="1"/>
  <c r="C571" i="75" s="1"/>
  <c r="D571" i="75" s="1"/>
  <c r="AD185" i="3" l="1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184" i="3"/>
  <c r="AC4" i="3"/>
  <c r="AC5" i="3" s="1"/>
  <c r="AC6" i="3" s="1"/>
  <c r="AC7" i="3" s="1"/>
  <c r="AC8" i="3" s="1"/>
  <c r="AC9" i="3" s="1"/>
  <c r="AC10" i="3" s="1"/>
  <c r="AC11" i="3" s="1"/>
  <c r="AC12" i="3" s="1"/>
  <c r="AC13" i="3" s="1"/>
  <c r="AC14" i="3" s="1"/>
  <c r="AC15" i="3" s="1"/>
  <c r="AC16" i="3" s="1"/>
  <c r="AC17" i="3" s="1"/>
  <c r="AC18" i="3" s="1"/>
  <c r="AC19" i="3" s="1"/>
  <c r="AC20" i="3" s="1"/>
  <c r="AC21" i="3" s="1"/>
  <c r="AC22" i="3" s="1"/>
  <c r="AC23" i="3" s="1"/>
  <c r="AC24" i="3" s="1"/>
  <c r="AC25" i="3" s="1"/>
  <c r="AC26" i="3" s="1"/>
  <c r="AC27" i="3" s="1"/>
  <c r="AC28" i="3" s="1"/>
  <c r="AC29" i="3" s="1"/>
  <c r="AC30" i="3" s="1"/>
  <c r="AC31" i="3" s="1"/>
  <c r="AC32" i="3" s="1"/>
  <c r="AC33" i="3" s="1"/>
  <c r="AC34" i="3" s="1"/>
  <c r="AC35" i="3" s="1"/>
  <c r="AC36" i="3" s="1"/>
  <c r="AC37" i="3" s="1"/>
  <c r="AC38" i="3" s="1"/>
  <c r="AC39" i="3" s="1"/>
  <c r="AC40" i="3" s="1"/>
  <c r="AC41" i="3" s="1"/>
  <c r="AC42" i="3" s="1"/>
  <c r="AC43" i="3" s="1"/>
  <c r="AC44" i="3" s="1"/>
  <c r="AC45" i="3" s="1"/>
  <c r="AC46" i="3" s="1"/>
  <c r="AC47" i="3" s="1"/>
  <c r="AC48" i="3" s="1"/>
  <c r="AC49" i="3" s="1"/>
  <c r="AC50" i="3" s="1"/>
  <c r="AC51" i="3" s="1"/>
  <c r="AC52" i="3" s="1"/>
  <c r="AC53" i="3" s="1"/>
  <c r="AC54" i="3" s="1"/>
  <c r="AC55" i="3" s="1"/>
  <c r="AC56" i="3" s="1"/>
  <c r="AC57" i="3" s="1"/>
  <c r="AC58" i="3" s="1"/>
  <c r="AC59" i="3" s="1"/>
  <c r="AC60" i="3" s="1"/>
  <c r="AC61" i="3" s="1"/>
  <c r="AC62" i="3" s="1"/>
  <c r="AC63" i="3" s="1"/>
  <c r="AC64" i="3" s="1"/>
  <c r="AC65" i="3" s="1"/>
  <c r="AC66" i="3" s="1"/>
  <c r="AC67" i="3" s="1"/>
  <c r="AC68" i="3" s="1"/>
  <c r="AC69" i="3" s="1"/>
  <c r="AC70" i="3" s="1"/>
  <c r="AC71" i="3" s="1"/>
  <c r="AC72" i="3" s="1"/>
  <c r="AC73" i="3" s="1"/>
  <c r="AC74" i="3" s="1"/>
  <c r="AC75" i="3" s="1"/>
  <c r="AC76" i="3" s="1"/>
  <c r="AC77" i="3" s="1"/>
  <c r="AC78" i="3" s="1"/>
  <c r="AC79" i="3" s="1"/>
  <c r="AC80" i="3" s="1"/>
  <c r="AC81" i="3" s="1"/>
  <c r="AC82" i="3" s="1"/>
  <c r="AC83" i="3" s="1"/>
  <c r="AC84" i="3" s="1"/>
  <c r="AC85" i="3" s="1"/>
  <c r="AC86" i="3" s="1"/>
  <c r="AC87" i="3" s="1"/>
  <c r="AC88" i="3" s="1"/>
  <c r="AC89" i="3" s="1"/>
  <c r="AC90" i="3" s="1"/>
  <c r="AC91" i="3" s="1"/>
  <c r="AC92" i="3" s="1"/>
  <c r="AC93" i="3" s="1"/>
  <c r="AC94" i="3" s="1"/>
  <c r="AC95" i="3" s="1"/>
  <c r="AC96" i="3" s="1"/>
  <c r="AC97" i="3" s="1"/>
  <c r="AC98" i="3" s="1"/>
  <c r="AC99" i="3" s="1"/>
  <c r="AC100" i="3" s="1"/>
  <c r="AC101" i="3" s="1"/>
  <c r="AC102" i="3" s="1"/>
  <c r="AC103" i="3" s="1"/>
  <c r="AC104" i="3" s="1"/>
  <c r="AC105" i="3" s="1"/>
  <c r="AC106" i="3" s="1"/>
  <c r="AC107" i="3" s="1"/>
  <c r="AC108" i="3" s="1"/>
  <c r="AC109" i="3" s="1"/>
  <c r="AC110" i="3" s="1"/>
  <c r="AC111" i="3" s="1"/>
  <c r="AC112" i="3" s="1"/>
  <c r="AC113" i="3" s="1"/>
  <c r="AC114" i="3" s="1"/>
  <c r="AC115" i="3" s="1"/>
  <c r="AC116" i="3" s="1"/>
  <c r="AC117" i="3" s="1"/>
  <c r="AC118" i="3" s="1"/>
  <c r="AC119" i="3" s="1"/>
  <c r="AC120" i="3" s="1"/>
  <c r="AC121" i="3" s="1"/>
  <c r="AC122" i="3" s="1"/>
  <c r="AC123" i="3" s="1"/>
  <c r="AC124" i="3" s="1"/>
  <c r="AC125" i="3" s="1"/>
  <c r="AC126" i="3" s="1"/>
  <c r="AC127" i="3" s="1"/>
  <c r="AC128" i="3" s="1"/>
  <c r="AC129" i="3" s="1"/>
  <c r="AC130" i="3" s="1"/>
  <c r="AC131" i="3" s="1"/>
  <c r="AC132" i="3" s="1"/>
  <c r="AC133" i="3" s="1"/>
  <c r="AC134" i="3" s="1"/>
  <c r="AC135" i="3" s="1"/>
  <c r="AC136" i="3" s="1"/>
  <c r="AC137" i="3" s="1"/>
  <c r="AC138" i="3" s="1"/>
  <c r="AC139" i="3" s="1"/>
  <c r="AC140" i="3" s="1"/>
  <c r="AC141" i="3" s="1"/>
  <c r="AC142" i="3" s="1"/>
  <c r="AC143" i="3" s="1"/>
  <c r="AC144" i="3" s="1"/>
  <c r="AC145" i="3" s="1"/>
  <c r="AC146" i="3" s="1"/>
  <c r="AC147" i="3" s="1"/>
  <c r="AC148" i="3" s="1"/>
  <c r="AC149" i="3" s="1"/>
  <c r="AC150" i="3" s="1"/>
  <c r="AC151" i="3" s="1"/>
  <c r="AC152" i="3" s="1"/>
  <c r="AC153" i="3" s="1"/>
  <c r="AC154" i="3" s="1"/>
  <c r="AC155" i="3" s="1"/>
  <c r="AC156" i="3" s="1"/>
  <c r="AC157" i="3" s="1"/>
  <c r="AC158" i="3" s="1"/>
  <c r="AC159" i="3" s="1"/>
  <c r="AC160" i="3" s="1"/>
  <c r="AC161" i="3" s="1"/>
  <c r="AC162" i="3" s="1"/>
  <c r="AC163" i="3" s="1"/>
  <c r="AC164" i="3" s="1"/>
  <c r="AC165" i="3" s="1"/>
  <c r="AC166" i="3" s="1"/>
  <c r="AC167" i="3" s="1"/>
  <c r="AC168" i="3" s="1"/>
  <c r="AC169" i="3" s="1"/>
  <c r="AC170" i="3" s="1"/>
  <c r="AC171" i="3" s="1"/>
  <c r="AC172" i="3" s="1"/>
  <c r="AC173" i="3" s="1"/>
  <c r="AC174" i="3" s="1"/>
  <c r="AC175" i="3" s="1"/>
  <c r="AC176" i="3" s="1"/>
  <c r="AC177" i="3" s="1"/>
  <c r="AC178" i="3" s="1"/>
  <c r="AC179" i="3" s="1"/>
  <c r="AC180" i="3" s="1"/>
  <c r="AC181" i="3" s="1"/>
  <c r="AC182" i="3" s="1"/>
  <c r="AC183" i="3" s="1"/>
  <c r="AC3" i="3"/>
  <c r="AC2" i="3"/>
  <c r="R186" i="3"/>
  <c r="R187" i="3"/>
  <c r="R188" i="3" s="1"/>
  <c r="R189" i="3" s="1"/>
  <c r="R190" i="3" s="1"/>
  <c r="R191" i="3" s="1"/>
  <c r="R192" i="3" s="1"/>
  <c r="R193" i="3" s="1"/>
  <c r="R194" i="3" s="1"/>
  <c r="R195" i="3" s="1"/>
  <c r="R196" i="3" s="1"/>
  <c r="R197" i="3" s="1"/>
  <c r="R198" i="3" s="1"/>
  <c r="R199" i="3" s="1"/>
  <c r="R200" i="3" s="1"/>
  <c r="R201" i="3" s="1"/>
  <c r="R202" i="3" s="1"/>
  <c r="R203" i="3" s="1"/>
  <c r="R204" i="3" s="1"/>
  <c r="R205" i="3" s="1"/>
  <c r="R206" i="3" s="1"/>
  <c r="R207" i="3" s="1"/>
  <c r="R208" i="3" s="1"/>
  <c r="R209" i="3" s="1"/>
  <c r="R210" i="3" s="1"/>
  <c r="R211" i="3" s="1"/>
  <c r="R212" i="3" s="1"/>
  <c r="R213" i="3" s="1"/>
  <c r="R214" i="3" s="1"/>
  <c r="R215" i="3" s="1"/>
  <c r="R216" i="3" s="1"/>
  <c r="R217" i="3" s="1"/>
  <c r="R218" i="3" s="1"/>
  <c r="R219" i="3" s="1"/>
  <c r="R220" i="3" s="1"/>
  <c r="R221" i="3" s="1"/>
  <c r="R222" i="3" s="1"/>
  <c r="R223" i="3" s="1"/>
  <c r="R224" i="3" s="1"/>
  <c r="R225" i="3" s="1"/>
  <c r="R226" i="3" s="1"/>
  <c r="R227" i="3" s="1"/>
  <c r="R228" i="3" s="1"/>
  <c r="R229" i="3" s="1"/>
  <c r="R230" i="3" s="1"/>
  <c r="R231" i="3" s="1"/>
  <c r="R232" i="3" s="1"/>
  <c r="R233" i="3" s="1"/>
  <c r="R234" i="3" s="1"/>
  <c r="R235" i="3" s="1"/>
  <c r="R236" i="3" s="1"/>
  <c r="R237" i="3" s="1"/>
  <c r="R238" i="3" s="1"/>
  <c r="R239" i="3" s="1"/>
  <c r="R240" i="3" s="1"/>
  <c r="R241" i="3" s="1"/>
  <c r="R242" i="3" s="1"/>
  <c r="R243" i="3" s="1"/>
  <c r="R244" i="3" s="1"/>
  <c r="R245" i="3" s="1"/>
  <c r="R246" i="3" s="1"/>
  <c r="R247" i="3" s="1"/>
  <c r="R248" i="3" s="1"/>
  <c r="R249" i="3" s="1"/>
  <c r="R250" i="3" s="1"/>
  <c r="R251" i="3" s="1"/>
  <c r="R252" i="3" s="1"/>
  <c r="R253" i="3" s="1"/>
  <c r="R254" i="3" s="1"/>
  <c r="R255" i="3" s="1"/>
  <c r="R256" i="3" s="1"/>
  <c r="R257" i="3" s="1"/>
  <c r="R258" i="3" s="1"/>
  <c r="R259" i="3" s="1"/>
  <c r="R260" i="3" s="1"/>
  <c r="R261" i="3" s="1"/>
  <c r="R262" i="3" s="1"/>
  <c r="R263" i="3" s="1"/>
  <c r="R264" i="3" s="1"/>
  <c r="R265" i="3" s="1"/>
  <c r="R185" i="3"/>
  <c r="R184" i="3"/>
  <c r="Q4" i="3"/>
  <c r="Q5" i="3" s="1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3" i="3"/>
  <c r="M272" i="3"/>
  <c r="M271" i="3"/>
  <c r="M270" i="3"/>
  <c r="M269" i="3"/>
  <c r="M268" i="3"/>
  <c r="M267" i="3"/>
  <c r="M266" i="3"/>
  <c r="L3" i="3" l="1"/>
  <c r="L4" i="3" s="1"/>
  <c r="L5" i="3" s="1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I3" i="3"/>
  <c r="I4" i="3" s="1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I65" i="3" s="1"/>
  <c r="I66" i="3" s="1"/>
  <c r="I67" i="3" s="1"/>
  <c r="I68" i="3" s="1"/>
  <c r="I69" i="3" s="1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I83" i="3" s="1"/>
  <c r="I84" i="3" s="1"/>
  <c r="I85" i="3" s="1"/>
  <c r="I86" i="3" s="1"/>
  <c r="I87" i="3" s="1"/>
  <c r="I88" i="3" s="1"/>
  <c r="I89" i="3" s="1"/>
  <c r="I90" i="3" s="1"/>
  <c r="I91" i="3" s="1"/>
  <c r="I92" i="3" s="1"/>
  <c r="I93" i="3" s="1"/>
  <c r="I94" i="3" s="1"/>
  <c r="I95" i="3" s="1"/>
  <c r="I96" i="3" s="1"/>
  <c r="I97" i="3" s="1"/>
  <c r="I98" i="3" s="1"/>
  <c r="I99" i="3" s="1"/>
  <c r="I100" i="3" s="1"/>
  <c r="I101" i="3" s="1"/>
  <c r="I102" i="3" s="1"/>
  <c r="I103" i="3" s="1"/>
  <c r="I104" i="3" s="1"/>
  <c r="I105" i="3" s="1"/>
  <c r="I106" i="3" s="1"/>
  <c r="I107" i="3" s="1"/>
  <c r="I108" i="3" s="1"/>
  <c r="I109" i="3" s="1"/>
  <c r="I110" i="3" s="1"/>
  <c r="I111" i="3" s="1"/>
  <c r="I112" i="3" s="1"/>
  <c r="I113" i="3" s="1"/>
  <c r="I114" i="3" s="1"/>
  <c r="I115" i="3" s="1"/>
  <c r="I116" i="3" s="1"/>
  <c r="I117" i="3" s="1"/>
  <c r="I118" i="3" s="1"/>
  <c r="I119" i="3" s="1"/>
  <c r="I120" i="3" s="1"/>
  <c r="I121" i="3" s="1"/>
  <c r="I122" i="3" s="1"/>
  <c r="I123" i="3" s="1"/>
  <c r="I124" i="3" s="1"/>
  <c r="I125" i="3" s="1"/>
  <c r="I126" i="3" s="1"/>
  <c r="I127" i="3" s="1"/>
  <c r="I128" i="3" s="1"/>
  <c r="I129" i="3" s="1"/>
  <c r="I130" i="3" s="1"/>
  <c r="I131" i="3" s="1"/>
  <c r="I132" i="3" s="1"/>
  <c r="I133" i="3" s="1"/>
  <c r="I134" i="3" s="1"/>
  <c r="I135" i="3" s="1"/>
  <c r="I136" i="3" s="1"/>
  <c r="I137" i="3" s="1"/>
  <c r="I138" i="3" s="1"/>
  <c r="I139" i="3" s="1"/>
  <c r="I140" i="3" s="1"/>
  <c r="I141" i="3" s="1"/>
  <c r="I142" i="3" s="1"/>
  <c r="I143" i="3" s="1"/>
  <c r="I144" i="3" s="1"/>
  <c r="I145" i="3" s="1"/>
  <c r="I146" i="3" s="1"/>
  <c r="I147" i="3" s="1"/>
  <c r="I148" i="3" s="1"/>
  <c r="I149" i="3" s="1"/>
  <c r="I150" i="3" s="1"/>
  <c r="I151" i="3" s="1"/>
  <c r="I152" i="3" s="1"/>
  <c r="I153" i="3" s="1"/>
  <c r="I154" i="3" s="1"/>
  <c r="I155" i="3" s="1"/>
  <c r="I156" i="3" s="1"/>
  <c r="I157" i="3" s="1"/>
  <c r="I158" i="3" s="1"/>
  <c r="I159" i="3" s="1"/>
  <c r="I160" i="3" s="1"/>
  <c r="I161" i="3" s="1"/>
  <c r="I162" i="3" s="1"/>
  <c r="I163" i="3" s="1"/>
  <c r="I164" i="3" s="1"/>
  <c r="I165" i="3" s="1"/>
  <c r="I166" i="3" s="1"/>
  <c r="I167" i="3" s="1"/>
  <c r="I168" i="3" s="1"/>
  <c r="I169" i="3" s="1"/>
  <c r="I170" i="3" s="1"/>
  <c r="I171" i="3" s="1"/>
  <c r="I172" i="3" s="1"/>
  <c r="I173" i="3" s="1"/>
  <c r="I174" i="3" s="1"/>
  <c r="I175" i="3" s="1"/>
  <c r="I176" i="3" s="1"/>
  <c r="I177" i="3" s="1"/>
  <c r="I178" i="3" s="1"/>
  <c r="I179" i="3" s="1"/>
  <c r="I180" i="3" s="1"/>
  <c r="I181" i="3" s="1"/>
  <c r="I182" i="3" s="1"/>
  <c r="I183" i="3" s="1"/>
  <c r="I184" i="3" s="1"/>
  <c r="I185" i="3" s="1"/>
  <c r="I186" i="3" s="1"/>
  <c r="I187" i="3" s="1"/>
  <c r="I188" i="3" s="1"/>
  <c r="I189" i="3" s="1"/>
  <c r="I190" i="3" s="1"/>
  <c r="I191" i="3" s="1"/>
  <c r="I192" i="3" s="1"/>
  <c r="I193" i="3" s="1"/>
  <c r="I194" i="3" s="1"/>
  <c r="I195" i="3" s="1"/>
  <c r="I196" i="3" s="1"/>
  <c r="I197" i="3" s="1"/>
  <c r="I198" i="3" s="1"/>
  <c r="I199" i="3" s="1"/>
  <c r="I200" i="3" s="1"/>
  <c r="I201" i="3" s="1"/>
  <c r="I202" i="3" s="1"/>
  <c r="I203" i="3" s="1"/>
  <c r="I204" i="3" s="1"/>
  <c r="I205" i="3" s="1"/>
  <c r="I206" i="3" s="1"/>
  <c r="I207" i="3" s="1"/>
  <c r="I208" i="3" s="1"/>
  <c r="I209" i="3" s="1"/>
  <c r="I210" i="3" s="1"/>
  <c r="I211" i="3" s="1"/>
  <c r="I212" i="3" s="1"/>
  <c r="I213" i="3" s="1"/>
  <c r="I214" i="3" s="1"/>
  <c r="I215" i="3" s="1"/>
  <c r="I216" i="3" s="1"/>
  <c r="I217" i="3" s="1"/>
  <c r="I218" i="3" s="1"/>
  <c r="I219" i="3" s="1"/>
  <c r="I220" i="3" s="1"/>
  <c r="I221" i="3" s="1"/>
  <c r="I222" i="3" s="1"/>
  <c r="I223" i="3" s="1"/>
  <c r="I224" i="3" s="1"/>
  <c r="I225" i="3" s="1"/>
  <c r="I226" i="3" s="1"/>
  <c r="I227" i="3" s="1"/>
  <c r="I228" i="3" s="1"/>
  <c r="I229" i="3" s="1"/>
  <c r="I230" i="3" s="1"/>
  <c r="I231" i="3" s="1"/>
  <c r="I232" i="3" s="1"/>
  <c r="I233" i="3" s="1"/>
  <c r="I234" i="3" s="1"/>
  <c r="I235" i="3" s="1"/>
  <c r="I236" i="3" s="1"/>
  <c r="I237" i="3" s="1"/>
  <c r="I238" i="3" s="1"/>
  <c r="I239" i="3" s="1"/>
  <c r="I240" i="3" s="1"/>
  <c r="I241" i="3" s="1"/>
  <c r="I242" i="3" s="1"/>
  <c r="I243" i="3" s="1"/>
  <c r="I244" i="3" s="1"/>
  <c r="I245" i="3" s="1"/>
  <c r="I246" i="3" s="1"/>
  <c r="I247" i="3" s="1"/>
  <c r="I248" i="3" s="1"/>
  <c r="I249" i="3" s="1"/>
  <c r="I250" i="3" s="1"/>
  <c r="I251" i="3" s="1"/>
  <c r="I252" i="3" s="1"/>
  <c r="I253" i="3" s="1"/>
  <c r="I254" i="3" s="1"/>
  <c r="I255" i="3" s="1"/>
  <c r="I256" i="3" s="1"/>
  <c r="I257" i="3" s="1"/>
  <c r="I258" i="3" s="1"/>
  <c r="I259" i="3" s="1"/>
  <c r="I260" i="3" s="1"/>
  <c r="I261" i="3" s="1"/>
  <c r="I262" i="3" s="1"/>
  <c r="I263" i="3" s="1"/>
  <c r="I264" i="3" s="1"/>
  <c r="I265" i="3" s="1"/>
  <c r="K2" i="3"/>
  <c r="K3" i="3" s="1"/>
  <c r="K4" i="3" s="1"/>
  <c r="K5" i="3" s="1"/>
  <c r="K6" i="3" s="1"/>
  <c r="K7" i="3" s="1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K94" i="3" s="1"/>
  <c r="K95" i="3" s="1"/>
  <c r="K96" i="3" s="1"/>
  <c r="K97" i="3" s="1"/>
  <c r="K98" i="3" s="1"/>
  <c r="K99" i="3" s="1"/>
  <c r="K100" i="3" s="1"/>
  <c r="K101" i="3" s="1"/>
  <c r="K102" i="3" s="1"/>
  <c r="K103" i="3" s="1"/>
  <c r="K104" i="3" s="1"/>
  <c r="K105" i="3" s="1"/>
  <c r="K106" i="3" s="1"/>
  <c r="K107" i="3" s="1"/>
  <c r="K108" i="3" s="1"/>
  <c r="K109" i="3" s="1"/>
  <c r="K110" i="3" s="1"/>
  <c r="K111" i="3" s="1"/>
  <c r="K112" i="3" s="1"/>
  <c r="K113" i="3" s="1"/>
  <c r="K114" i="3" s="1"/>
  <c r="K115" i="3" s="1"/>
  <c r="K116" i="3" s="1"/>
  <c r="K117" i="3" s="1"/>
  <c r="K118" i="3" s="1"/>
  <c r="K119" i="3" s="1"/>
  <c r="K120" i="3" s="1"/>
  <c r="K121" i="3" s="1"/>
  <c r="K122" i="3" s="1"/>
  <c r="K123" i="3" s="1"/>
  <c r="K124" i="3" s="1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K141" i="3" s="1"/>
  <c r="K142" i="3" s="1"/>
  <c r="K143" i="3" s="1"/>
  <c r="K144" i="3" s="1"/>
  <c r="K145" i="3" s="1"/>
  <c r="K146" i="3" s="1"/>
  <c r="K147" i="3" s="1"/>
  <c r="K148" i="3" s="1"/>
  <c r="K149" i="3" s="1"/>
  <c r="K150" i="3" s="1"/>
  <c r="K151" i="3" s="1"/>
  <c r="K152" i="3" s="1"/>
  <c r="K153" i="3" s="1"/>
  <c r="K154" i="3" s="1"/>
  <c r="K155" i="3" s="1"/>
  <c r="K156" i="3" s="1"/>
  <c r="K157" i="3" s="1"/>
  <c r="K158" i="3" s="1"/>
  <c r="K159" i="3" s="1"/>
  <c r="K160" i="3" s="1"/>
  <c r="K161" i="3" s="1"/>
  <c r="K162" i="3" s="1"/>
  <c r="K163" i="3" s="1"/>
  <c r="K164" i="3" s="1"/>
  <c r="K165" i="3" s="1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K188" i="3" s="1"/>
  <c r="K189" i="3" s="1"/>
  <c r="K190" i="3" s="1"/>
  <c r="K191" i="3" s="1"/>
  <c r="K192" i="3" s="1"/>
  <c r="K193" i="3" s="1"/>
  <c r="K194" i="3" s="1"/>
  <c r="K195" i="3" s="1"/>
  <c r="K196" i="3" s="1"/>
  <c r="K197" i="3" s="1"/>
  <c r="K198" i="3" s="1"/>
  <c r="K199" i="3" s="1"/>
  <c r="K200" i="3" s="1"/>
  <c r="K201" i="3" s="1"/>
  <c r="K202" i="3" s="1"/>
  <c r="K203" i="3" s="1"/>
  <c r="K204" i="3" s="1"/>
  <c r="K205" i="3" s="1"/>
  <c r="K206" i="3" s="1"/>
  <c r="K207" i="3" s="1"/>
  <c r="K208" i="3" s="1"/>
  <c r="K209" i="3" s="1"/>
  <c r="K210" i="3" s="1"/>
  <c r="K211" i="3" s="1"/>
  <c r="K212" i="3" s="1"/>
  <c r="K213" i="3" s="1"/>
  <c r="K214" i="3" s="1"/>
  <c r="K215" i="3" s="1"/>
  <c r="K216" i="3" s="1"/>
  <c r="K217" i="3" s="1"/>
  <c r="K218" i="3" s="1"/>
  <c r="K219" i="3" s="1"/>
  <c r="K220" i="3" s="1"/>
  <c r="K221" i="3" s="1"/>
  <c r="K222" i="3" s="1"/>
  <c r="K223" i="3" s="1"/>
  <c r="K224" i="3" s="1"/>
  <c r="K225" i="3" s="1"/>
  <c r="K226" i="3" s="1"/>
  <c r="K227" i="3" s="1"/>
  <c r="K228" i="3" s="1"/>
  <c r="K229" i="3" s="1"/>
  <c r="K230" i="3" s="1"/>
  <c r="K231" i="3" s="1"/>
  <c r="K232" i="3" s="1"/>
  <c r="K233" i="3" s="1"/>
  <c r="K234" i="3" s="1"/>
  <c r="K235" i="3" s="1"/>
  <c r="K236" i="3" s="1"/>
  <c r="K237" i="3" s="1"/>
  <c r="K238" i="3" s="1"/>
  <c r="K239" i="3" s="1"/>
  <c r="K240" i="3" s="1"/>
  <c r="K241" i="3" s="1"/>
  <c r="K242" i="3" s="1"/>
  <c r="K243" i="3" s="1"/>
  <c r="K244" i="3" s="1"/>
  <c r="K245" i="3" s="1"/>
  <c r="K246" i="3" s="1"/>
  <c r="K247" i="3" s="1"/>
  <c r="K248" i="3" s="1"/>
  <c r="K249" i="3" s="1"/>
  <c r="K250" i="3" s="1"/>
  <c r="K251" i="3" s="1"/>
  <c r="K252" i="3" s="1"/>
  <c r="K253" i="3" s="1"/>
  <c r="K254" i="3" s="1"/>
  <c r="K255" i="3" s="1"/>
  <c r="K256" i="3" s="1"/>
  <c r="K257" i="3" s="1"/>
  <c r="K258" i="3" s="1"/>
  <c r="K259" i="3" s="1"/>
  <c r="K260" i="3" s="1"/>
  <c r="K261" i="3" s="1"/>
  <c r="K262" i="3" s="1"/>
  <c r="K263" i="3" s="1"/>
  <c r="K264" i="3" s="1"/>
  <c r="K265" i="3" s="1"/>
  <c r="J2" i="3"/>
  <c r="J3" i="3" s="1"/>
  <c r="J4" i="3" s="1"/>
  <c r="J5" i="3" s="1"/>
  <c r="J6" i="3" s="1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84" i="3" s="1"/>
  <c r="J85" i="3" s="1"/>
  <c r="J86" i="3" s="1"/>
  <c r="J87" i="3" s="1"/>
  <c r="J88" i="3" s="1"/>
  <c r="J89" i="3" s="1"/>
  <c r="J90" i="3" s="1"/>
  <c r="J91" i="3" s="1"/>
  <c r="J92" i="3" s="1"/>
  <c r="J93" i="3" s="1"/>
  <c r="J94" i="3" s="1"/>
  <c r="J95" i="3" s="1"/>
  <c r="J96" i="3" s="1"/>
  <c r="J97" i="3" s="1"/>
  <c r="J98" i="3" s="1"/>
  <c r="J99" i="3" s="1"/>
  <c r="J100" i="3" s="1"/>
  <c r="J101" i="3" s="1"/>
  <c r="J102" i="3" s="1"/>
  <c r="J103" i="3" s="1"/>
  <c r="J104" i="3" s="1"/>
  <c r="J105" i="3" s="1"/>
  <c r="J106" i="3" s="1"/>
  <c r="J107" i="3" s="1"/>
  <c r="J108" i="3" s="1"/>
  <c r="J109" i="3" s="1"/>
  <c r="J110" i="3" s="1"/>
  <c r="J111" i="3" s="1"/>
  <c r="J112" i="3" s="1"/>
  <c r="J113" i="3" s="1"/>
  <c r="J114" i="3" s="1"/>
  <c r="J115" i="3" s="1"/>
  <c r="J116" i="3" s="1"/>
  <c r="J117" i="3" s="1"/>
  <c r="J118" i="3" s="1"/>
  <c r="J119" i="3" s="1"/>
  <c r="J120" i="3" s="1"/>
  <c r="J121" i="3" s="1"/>
  <c r="J122" i="3" s="1"/>
  <c r="J123" i="3" s="1"/>
  <c r="J124" i="3" s="1"/>
  <c r="J125" i="3" s="1"/>
  <c r="J126" i="3" s="1"/>
  <c r="J127" i="3" s="1"/>
  <c r="J128" i="3" s="1"/>
  <c r="J129" i="3" s="1"/>
  <c r="J130" i="3" s="1"/>
  <c r="J131" i="3" s="1"/>
  <c r="J132" i="3" s="1"/>
  <c r="J133" i="3" s="1"/>
  <c r="J134" i="3" s="1"/>
  <c r="J135" i="3" s="1"/>
  <c r="J136" i="3" s="1"/>
  <c r="J137" i="3" s="1"/>
  <c r="J138" i="3" s="1"/>
  <c r="J139" i="3" s="1"/>
  <c r="J140" i="3" s="1"/>
  <c r="J141" i="3" s="1"/>
  <c r="J142" i="3" s="1"/>
  <c r="J143" i="3" s="1"/>
  <c r="J144" i="3" s="1"/>
  <c r="J145" i="3" s="1"/>
  <c r="J146" i="3" s="1"/>
  <c r="J147" i="3" s="1"/>
  <c r="J148" i="3" s="1"/>
  <c r="J149" i="3" s="1"/>
  <c r="J150" i="3" s="1"/>
  <c r="J151" i="3" s="1"/>
  <c r="J152" i="3" s="1"/>
  <c r="J153" i="3" s="1"/>
  <c r="J154" i="3" s="1"/>
  <c r="J155" i="3" s="1"/>
  <c r="J156" i="3" s="1"/>
  <c r="J157" i="3" s="1"/>
  <c r="J158" i="3" s="1"/>
  <c r="J159" i="3" s="1"/>
  <c r="J160" i="3" s="1"/>
  <c r="J161" i="3" s="1"/>
  <c r="J162" i="3" s="1"/>
  <c r="J163" i="3" s="1"/>
  <c r="J164" i="3" s="1"/>
  <c r="J165" i="3" s="1"/>
  <c r="J166" i="3" s="1"/>
  <c r="J167" i="3" s="1"/>
  <c r="J168" i="3" s="1"/>
  <c r="J169" i="3" s="1"/>
  <c r="J170" i="3" s="1"/>
  <c r="J171" i="3" s="1"/>
  <c r="J172" i="3" s="1"/>
  <c r="J173" i="3" s="1"/>
  <c r="J174" i="3" s="1"/>
  <c r="J175" i="3" s="1"/>
  <c r="J176" i="3" s="1"/>
  <c r="J177" i="3" s="1"/>
  <c r="J178" i="3" s="1"/>
  <c r="J179" i="3" s="1"/>
  <c r="J180" i="3" s="1"/>
  <c r="J181" i="3" s="1"/>
  <c r="J182" i="3" s="1"/>
  <c r="J183" i="3" s="1"/>
  <c r="J184" i="3" s="1"/>
  <c r="J185" i="3" s="1"/>
  <c r="J186" i="3" s="1"/>
  <c r="J187" i="3" s="1"/>
  <c r="J188" i="3" s="1"/>
  <c r="J189" i="3" s="1"/>
  <c r="J190" i="3" s="1"/>
  <c r="J191" i="3" s="1"/>
  <c r="J192" i="3" s="1"/>
  <c r="J193" i="3" s="1"/>
  <c r="J194" i="3" s="1"/>
  <c r="J195" i="3" s="1"/>
  <c r="J196" i="3" s="1"/>
  <c r="J197" i="3" s="1"/>
  <c r="J198" i="3" s="1"/>
  <c r="J199" i="3" s="1"/>
  <c r="J200" i="3" s="1"/>
  <c r="J201" i="3" s="1"/>
  <c r="J202" i="3" s="1"/>
  <c r="J203" i="3" s="1"/>
  <c r="J204" i="3" s="1"/>
  <c r="J205" i="3" s="1"/>
  <c r="J206" i="3" s="1"/>
  <c r="J207" i="3" s="1"/>
  <c r="J208" i="3" s="1"/>
  <c r="J209" i="3" s="1"/>
  <c r="J210" i="3" s="1"/>
  <c r="J211" i="3" s="1"/>
  <c r="J212" i="3" s="1"/>
  <c r="J213" i="3" s="1"/>
  <c r="J214" i="3" s="1"/>
  <c r="J215" i="3" s="1"/>
  <c r="J216" i="3" s="1"/>
  <c r="J217" i="3" s="1"/>
  <c r="J218" i="3" s="1"/>
  <c r="J219" i="3" s="1"/>
  <c r="J220" i="3" s="1"/>
  <c r="J221" i="3" s="1"/>
  <c r="J222" i="3" s="1"/>
  <c r="J223" i="3" s="1"/>
  <c r="J224" i="3" s="1"/>
  <c r="J225" i="3" s="1"/>
  <c r="J226" i="3" s="1"/>
  <c r="J227" i="3" s="1"/>
  <c r="J228" i="3" s="1"/>
  <c r="J229" i="3" s="1"/>
  <c r="J230" i="3" s="1"/>
  <c r="J231" i="3" s="1"/>
  <c r="J232" i="3" s="1"/>
  <c r="J233" i="3" s="1"/>
  <c r="J234" i="3" s="1"/>
  <c r="J235" i="3" s="1"/>
  <c r="J236" i="3" s="1"/>
  <c r="J237" i="3" s="1"/>
  <c r="J238" i="3" s="1"/>
  <c r="J239" i="3" s="1"/>
  <c r="J240" i="3" s="1"/>
  <c r="J241" i="3" s="1"/>
  <c r="J242" i="3" s="1"/>
  <c r="J243" i="3" s="1"/>
  <c r="J244" i="3" s="1"/>
  <c r="J245" i="3" s="1"/>
  <c r="J246" i="3" s="1"/>
  <c r="J247" i="3" s="1"/>
  <c r="J248" i="3" s="1"/>
  <c r="J249" i="3" s="1"/>
  <c r="J250" i="3" s="1"/>
  <c r="J251" i="3" s="1"/>
  <c r="J252" i="3" s="1"/>
  <c r="J253" i="3" s="1"/>
  <c r="J254" i="3" s="1"/>
  <c r="J255" i="3" s="1"/>
  <c r="J256" i="3" s="1"/>
  <c r="J257" i="3" s="1"/>
  <c r="J258" i="3" s="1"/>
  <c r="J259" i="3" s="1"/>
  <c r="J260" i="3" s="1"/>
  <c r="J261" i="3" s="1"/>
  <c r="J262" i="3" s="1"/>
  <c r="J263" i="3" s="1"/>
  <c r="J264" i="3" s="1"/>
  <c r="J265" i="3" s="1"/>
  <c r="G2" i="3"/>
  <c r="G3" i="3" s="1"/>
  <c r="G4" i="3" s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M2" i="3" s="1"/>
  <c r="M3" i="3" s="1"/>
  <c r="M4" i="3" s="1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M147" i="3" s="1"/>
  <c r="M148" i="3" s="1"/>
  <c r="M149" i="3" s="1"/>
  <c r="M150" i="3" s="1"/>
  <c r="M151" i="3" s="1"/>
  <c r="M152" i="3" s="1"/>
  <c r="M153" i="3" s="1"/>
  <c r="M154" i="3" s="1"/>
  <c r="M155" i="3" s="1"/>
  <c r="M156" i="3" s="1"/>
  <c r="M157" i="3" s="1"/>
  <c r="M158" i="3" s="1"/>
  <c r="M159" i="3" s="1"/>
  <c r="M160" i="3" s="1"/>
  <c r="M161" i="3" s="1"/>
  <c r="M162" i="3" s="1"/>
  <c r="M163" i="3" s="1"/>
  <c r="M164" i="3" s="1"/>
  <c r="M165" i="3" s="1"/>
  <c r="M166" i="3" s="1"/>
  <c r="M167" i="3" s="1"/>
  <c r="M168" i="3" s="1"/>
  <c r="M169" i="3" s="1"/>
  <c r="M170" i="3" s="1"/>
  <c r="M171" i="3" s="1"/>
  <c r="M172" i="3" s="1"/>
  <c r="M173" i="3" s="1"/>
  <c r="M174" i="3" s="1"/>
  <c r="M175" i="3" s="1"/>
  <c r="M176" i="3" s="1"/>
  <c r="M177" i="3" s="1"/>
  <c r="M178" i="3" s="1"/>
  <c r="M179" i="3" s="1"/>
  <c r="M180" i="3" s="1"/>
  <c r="M181" i="3" s="1"/>
  <c r="M182" i="3" s="1"/>
  <c r="M183" i="3" s="1"/>
  <c r="M184" i="3" s="1"/>
  <c r="M185" i="3" s="1"/>
  <c r="M186" i="3" s="1"/>
  <c r="M187" i="3" s="1"/>
  <c r="M188" i="3" s="1"/>
  <c r="M189" i="3" s="1"/>
  <c r="M190" i="3" s="1"/>
  <c r="M191" i="3" s="1"/>
  <c r="M192" i="3" s="1"/>
  <c r="M193" i="3" s="1"/>
  <c r="M194" i="3" s="1"/>
  <c r="M195" i="3" s="1"/>
  <c r="M196" i="3" s="1"/>
  <c r="M197" i="3" s="1"/>
  <c r="M198" i="3" s="1"/>
  <c r="M199" i="3" s="1"/>
  <c r="M200" i="3" s="1"/>
  <c r="M201" i="3" s="1"/>
  <c r="M202" i="3" s="1"/>
  <c r="M203" i="3" s="1"/>
  <c r="M204" i="3" s="1"/>
  <c r="M205" i="3" s="1"/>
  <c r="M206" i="3" s="1"/>
  <c r="M207" i="3" s="1"/>
  <c r="M208" i="3" s="1"/>
  <c r="M209" i="3" s="1"/>
  <c r="M210" i="3" s="1"/>
  <c r="M211" i="3" s="1"/>
  <c r="M212" i="3" s="1"/>
  <c r="M213" i="3" s="1"/>
  <c r="M214" i="3" s="1"/>
  <c r="M215" i="3" s="1"/>
  <c r="M216" i="3" s="1"/>
  <c r="M217" i="3" s="1"/>
  <c r="M218" i="3" s="1"/>
  <c r="M219" i="3" s="1"/>
  <c r="M220" i="3" s="1"/>
  <c r="M221" i="3" s="1"/>
  <c r="M222" i="3" s="1"/>
  <c r="M223" i="3" s="1"/>
  <c r="M224" i="3" s="1"/>
  <c r="M225" i="3" s="1"/>
  <c r="M226" i="3" s="1"/>
  <c r="M227" i="3" s="1"/>
  <c r="M228" i="3" s="1"/>
  <c r="M229" i="3" s="1"/>
  <c r="M230" i="3" s="1"/>
  <c r="M231" i="3" s="1"/>
  <c r="M232" i="3" s="1"/>
  <c r="M233" i="3" s="1"/>
  <c r="M234" i="3" s="1"/>
  <c r="M235" i="3" s="1"/>
  <c r="M236" i="3" s="1"/>
  <c r="M237" i="3" s="1"/>
  <c r="M238" i="3" s="1"/>
  <c r="M239" i="3" s="1"/>
  <c r="M240" i="3" s="1"/>
  <c r="M241" i="3" s="1"/>
  <c r="M242" i="3" s="1"/>
  <c r="M243" i="3" s="1"/>
  <c r="M244" i="3" s="1"/>
  <c r="M245" i="3" s="1"/>
  <c r="M246" i="3" s="1"/>
  <c r="M247" i="3" s="1"/>
  <c r="M248" i="3" s="1"/>
  <c r="M249" i="3" s="1"/>
  <c r="M250" i="3" s="1"/>
  <c r="M251" i="3" s="1"/>
  <c r="M252" i="3" s="1"/>
  <c r="M253" i="3" s="1"/>
  <c r="M254" i="3" s="1"/>
  <c r="M255" i="3" s="1"/>
  <c r="M256" i="3" s="1"/>
  <c r="M257" i="3" s="1"/>
  <c r="M258" i="3" s="1"/>
  <c r="M259" i="3" s="1"/>
  <c r="M260" i="3" s="1"/>
  <c r="M261" i="3" s="1"/>
  <c r="M262" i="3" s="1"/>
  <c r="M263" i="3" s="1"/>
  <c r="M264" i="3" s="1"/>
  <c r="M265" i="3" s="1"/>
  <c r="H2" i="3"/>
  <c r="H3" i="3" s="1"/>
  <c r="H4" i="3" s="1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H190" i="3" s="1"/>
  <c r="H191" i="3" s="1"/>
  <c r="H192" i="3" s="1"/>
  <c r="H193" i="3" s="1"/>
  <c r="H194" i="3" s="1"/>
  <c r="H195" i="3" s="1"/>
  <c r="H196" i="3" s="1"/>
  <c r="H197" i="3" s="1"/>
  <c r="H198" i="3" s="1"/>
  <c r="H199" i="3" s="1"/>
  <c r="H200" i="3" s="1"/>
  <c r="H201" i="3" s="1"/>
  <c r="H202" i="3" s="1"/>
  <c r="H203" i="3" s="1"/>
  <c r="H204" i="3" s="1"/>
  <c r="H205" i="3" s="1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  <c r="H218" i="3" s="1"/>
  <c r="H219" i="3" s="1"/>
  <c r="H220" i="3" s="1"/>
  <c r="H221" i="3" s="1"/>
  <c r="H222" i="3" s="1"/>
  <c r="H223" i="3" s="1"/>
  <c r="H224" i="3" s="1"/>
  <c r="H225" i="3" s="1"/>
  <c r="H226" i="3" s="1"/>
  <c r="H227" i="3" s="1"/>
  <c r="H228" i="3" s="1"/>
  <c r="H229" i="3" s="1"/>
  <c r="H230" i="3" s="1"/>
  <c r="H231" i="3" s="1"/>
  <c r="H232" i="3" s="1"/>
  <c r="H233" i="3" s="1"/>
  <c r="H234" i="3" s="1"/>
  <c r="H235" i="3" s="1"/>
  <c r="H236" i="3" s="1"/>
  <c r="H237" i="3" s="1"/>
  <c r="H238" i="3" s="1"/>
  <c r="H239" i="3" s="1"/>
  <c r="H240" i="3" s="1"/>
  <c r="H241" i="3" s="1"/>
  <c r="H242" i="3" s="1"/>
  <c r="H243" i="3" s="1"/>
  <c r="H244" i="3" s="1"/>
  <c r="H245" i="3" s="1"/>
  <c r="H246" i="3" s="1"/>
  <c r="H247" i="3" s="1"/>
  <c r="H248" i="3" s="1"/>
  <c r="H249" i="3" s="1"/>
  <c r="H250" i="3" s="1"/>
  <c r="H251" i="3" s="1"/>
  <c r="H252" i="3" s="1"/>
  <c r="H253" i="3" s="1"/>
  <c r="H254" i="3" s="1"/>
  <c r="H255" i="3" s="1"/>
  <c r="H256" i="3" s="1"/>
  <c r="H257" i="3" s="1"/>
  <c r="H258" i="3" s="1"/>
  <c r="H259" i="3" s="1"/>
  <c r="H260" i="3" s="1"/>
  <c r="H261" i="3" s="1"/>
  <c r="H262" i="3" s="1"/>
  <c r="H263" i="3" s="1"/>
  <c r="H264" i="3" s="1"/>
  <c r="H265" i="3" s="1"/>
  <c r="C2" i="3"/>
  <c r="D2" i="3" s="1"/>
  <c r="C3" i="3" l="1"/>
  <c r="C4" i="3" s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C208" i="3" s="1"/>
  <c r="C209" i="3" s="1"/>
  <c r="C210" i="3" s="1"/>
  <c r="C211" i="3" s="1"/>
  <c r="C212" i="3" s="1"/>
  <c r="C213" i="3" s="1"/>
  <c r="C214" i="3" s="1"/>
  <c r="C215" i="3" s="1"/>
  <c r="C216" i="3" s="1"/>
  <c r="C217" i="3" s="1"/>
  <c r="C218" i="3" s="1"/>
  <c r="C219" i="3" s="1"/>
  <c r="C220" i="3" s="1"/>
  <c r="C221" i="3" s="1"/>
  <c r="C222" i="3" s="1"/>
  <c r="C223" i="3" s="1"/>
  <c r="C224" i="3" s="1"/>
  <c r="C225" i="3" s="1"/>
  <c r="C226" i="3" s="1"/>
  <c r="C227" i="3" s="1"/>
  <c r="C228" i="3" s="1"/>
  <c r="C229" i="3" s="1"/>
  <c r="C230" i="3" s="1"/>
  <c r="C231" i="3" s="1"/>
  <c r="C232" i="3" s="1"/>
  <c r="C233" i="3" s="1"/>
  <c r="C234" i="3" s="1"/>
  <c r="C235" i="3" s="1"/>
  <c r="C236" i="3" s="1"/>
  <c r="C237" i="3" s="1"/>
  <c r="C238" i="3" s="1"/>
  <c r="C239" i="3" s="1"/>
  <c r="C240" i="3" s="1"/>
  <c r="C241" i="3" s="1"/>
  <c r="C242" i="3" s="1"/>
  <c r="C243" i="3" s="1"/>
  <c r="C244" i="3" s="1"/>
  <c r="C245" i="3" s="1"/>
  <c r="C246" i="3" s="1"/>
  <c r="C247" i="3" s="1"/>
  <c r="C248" i="3" s="1"/>
  <c r="C249" i="3" s="1"/>
  <c r="C250" i="3" s="1"/>
  <c r="C251" i="3" s="1"/>
  <c r="C252" i="3" s="1"/>
  <c r="C253" i="3" s="1"/>
  <c r="C254" i="3" s="1"/>
  <c r="C255" i="3" s="1"/>
  <c r="C256" i="3" s="1"/>
  <c r="C257" i="3" s="1"/>
  <c r="C258" i="3" s="1"/>
  <c r="C259" i="3" s="1"/>
  <c r="C260" i="3" s="1"/>
  <c r="C261" i="3" s="1"/>
  <c r="C262" i="3" s="1"/>
  <c r="C263" i="3" s="1"/>
  <c r="C264" i="3" s="1"/>
  <c r="C265" i="3" s="1"/>
  <c r="Y3" i="14"/>
  <c r="Y4" i="14"/>
  <c r="Y5" i="14"/>
  <c r="Y6" i="14"/>
  <c r="Y7" i="14"/>
  <c r="Y2" i="14"/>
  <c r="C633" i="11"/>
  <c r="C634" i="11" s="1"/>
  <c r="C635" i="11" s="1"/>
  <c r="C636" i="11" s="1"/>
  <c r="C637" i="11" s="1"/>
  <c r="C638" i="11" s="1"/>
  <c r="C639" i="11" s="1"/>
  <c r="C640" i="11" s="1"/>
  <c r="C641" i="11" s="1"/>
  <c r="C642" i="11" s="1"/>
  <c r="C643" i="11" s="1"/>
  <c r="C644" i="11" s="1"/>
  <c r="C645" i="11" s="1"/>
  <c r="C646" i="11" s="1"/>
  <c r="C647" i="11" s="1"/>
  <c r="C648" i="11" s="1"/>
  <c r="C649" i="11" s="1"/>
  <c r="C650" i="11" s="1"/>
  <c r="C651" i="11" s="1"/>
  <c r="C652" i="11" s="1"/>
  <c r="C653" i="11" s="1"/>
  <c r="C654" i="11" s="1"/>
  <c r="C655" i="11" s="1"/>
  <c r="C656" i="11" s="1"/>
  <c r="C657" i="11" s="1"/>
  <c r="C658" i="11" s="1"/>
  <c r="C659" i="11" s="1"/>
  <c r="C660" i="11" s="1"/>
  <c r="C661" i="11" s="1"/>
  <c r="C662" i="11" s="1"/>
  <c r="C663" i="11" s="1"/>
  <c r="C664" i="11" s="1"/>
  <c r="C665" i="11" s="1"/>
  <c r="C666" i="11" s="1"/>
  <c r="C667" i="11" s="1"/>
  <c r="C668" i="11" s="1"/>
  <c r="C669" i="11" s="1"/>
  <c r="C670" i="11" s="1"/>
  <c r="C671" i="11" s="1"/>
  <c r="C672" i="11" s="1"/>
  <c r="C673" i="11" s="1"/>
  <c r="C674" i="11" s="1"/>
  <c r="C675" i="11" s="1"/>
  <c r="C676" i="11" s="1"/>
  <c r="C677" i="11" s="1"/>
  <c r="C678" i="11" s="1"/>
  <c r="C409" i="10"/>
  <c r="C410" i="10" s="1"/>
  <c r="C411" i="10" s="1"/>
  <c r="C412" i="10" s="1"/>
  <c r="C413" i="10" s="1"/>
  <c r="C414" i="10" s="1"/>
  <c r="C415" i="10" s="1"/>
  <c r="C416" i="10" s="1"/>
  <c r="C417" i="10" s="1"/>
  <c r="C418" i="10" s="1"/>
  <c r="C419" i="10" s="1"/>
  <c r="C420" i="10" s="1"/>
  <c r="C421" i="10" s="1"/>
  <c r="C422" i="10" s="1"/>
  <c r="C423" i="10" s="1"/>
  <c r="C424" i="10" s="1"/>
  <c r="C425" i="10" s="1"/>
  <c r="C426" i="10" s="1"/>
  <c r="C427" i="10" s="1"/>
  <c r="C428" i="10" s="1"/>
  <c r="C429" i="10" s="1"/>
  <c r="C430" i="10" s="1"/>
  <c r="C431" i="10" s="1"/>
  <c r="C432" i="10" s="1"/>
  <c r="C433" i="10" s="1"/>
  <c r="C408" i="10"/>
  <c r="B433" i="10"/>
  <c r="B431" i="10"/>
  <c r="B423" i="10"/>
  <c r="B422" i="10"/>
  <c r="B420" i="10"/>
  <c r="B414" i="10"/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22" i="3" s="1"/>
  <c r="D223" i="3" s="1"/>
  <c r="D224" i="3" s="1"/>
  <c r="D225" i="3" s="1"/>
  <c r="D226" i="3" s="1"/>
  <c r="D227" i="3" s="1"/>
  <c r="D228" i="3" s="1"/>
  <c r="D229" i="3" s="1"/>
  <c r="D230" i="3" s="1"/>
  <c r="D231" i="3" s="1"/>
  <c r="D232" i="3" s="1"/>
  <c r="D233" i="3" s="1"/>
  <c r="D234" i="3" s="1"/>
  <c r="D235" i="3" s="1"/>
  <c r="D236" i="3" s="1"/>
  <c r="D237" i="3" s="1"/>
  <c r="D238" i="3" s="1"/>
  <c r="D239" i="3" s="1"/>
  <c r="D240" i="3" s="1"/>
  <c r="D241" i="3" s="1"/>
  <c r="D242" i="3" s="1"/>
  <c r="D243" i="3" s="1"/>
  <c r="D244" i="3" s="1"/>
  <c r="D245" i="3" s="1"/>
  <c r="D246" i="3" s="1"/>
  <c r="D247" i="3" s="1"/>
  <c r="D248" i="3" s="1"/>
  <c r="D249" i="3" s="1"/>
  <c r="D250" i="3" s="1"/>
  <c r="D251" i="3" s="1"/>
  <c r="D252" i="3" s="1"/>
  <c r="D253" i="3" s="1"/>
  <c r="D254" i="3" s="1"/>
  <c r="D255" i="3" s="1"/>
  <c r="D256" i="3" s="1"/>
  <c r="D257" i="3" s="1"/>
  <c r="D258" i="3" s="1"/>
  <c r="D259" i="3" s="1"/>
  <c r="D260" i="3" s="1"/>
  <c r="D261" i="3" s="1"/>
  <c r="D262" i="3" s="1"/>
  <c r="D263" i="3" s="1"/>
  <c r="D264" i="3" s="1"/>
  <c r="D265" i="3" s="1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1" i="6"/>
  <c r="L180" i="6"/>
  <c r="L179" i="6"/>
  <c r="L178" i="6"/>
  <c r="L177" i="6"/>
  <c r="L176" i="6"/>
  <c r="L175" i="6"/>
  <c r="L174" i="6"/>
  <c r="K174" i="6"/>
  <c r="L173" i="6"/>
  <c r="K173" i="6"/>
  <c r="L172" i="6"/>
  <c r="K172" i="6"/>
  <c r="L171" i="6"/>
  <c r="K171" i="6"/>
  <c r="L170" i="6"/>
  <c r="K170" i="6"/>
  <c r="L169" i="6"/>
  <c r="K169" i="6"/>
  <c r="L168" i="6"/>
  <c r="K168" i="6"/>
  <c r="I237" i="6"/>
  <c r="I236" i="6"/>
  <c r="I235" i="6"/>
  <c r="I234" i="6"/>
  <c r="I233" i="6"/>
  <c r="I232" i="6"/>
  <c r="I231" i="6"/>
  <c r="J230" i="6"/>
  <c r="I230" i="6"/>
  <c r="J229" i="6"/>
  <c r="I229" i="6"/>
  <c r="J228" i="6"/>
  <c r="I228" i="6"/>
  <c r="J227" i="6"/>
  <c r="I227" i="6"/>
  <c r="J226" i="6"/>
  <c r="I226" i="6"/>
  <c r="J225" i="6"/>
  <c r="I225" i="6"/>
  <c r="J224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74" i="6"/>
  <c r="I173" i="6"/>
  <c r="I172" i="6"/>
  <c r="I171" i="6"/>
  <c r="I170" i="6"/>
  <c r="I169" i="6"/>
  <c r="I168" i="6"/>
  <c r="J167" i="6"/>
  <c r="I167" i="6"/>
  <c r="J166" i="6"/>
  <c r="I166" i="6"/>
  <c r="J165" i="6"/>
  <c r="I165" i="6"/>
  <c r="J164" i="6"/>
  <c r="I164" i="6"/>
  <c r="J163" i="6"/>
  <c r="I163" i="6"/>
  <c r="J162" i="6"/>
  <c r="I162" i="6"/>
  <c r="J161" i="6"/>
  <c r="I161" i="6"/>
  <c r="I125" i="6"/>
  <c r="I124" i="6"/>
  <c r="I123" i="6"/>
  <c r="I122" i="6"/>
  <c r="I121" i="6"/>
  <c r="I120" i="6"/>
  <c r="I119" i="6"/>
  <c r="I111" i="6"/>
  <c r="H111" i="6"/>
  <c r="I110" i="6"/>
  <c r="H110" i="6"/>
  <c r="I109" i="6"/>
  <c r="H109" i="6"/>
  <c r="I108" i="6"/>
  <c r="H108" i="6"/>
  <c r="I107" i="6"/>
  <c r="H107" i="6"/>
  <c r="I106" i="6"/>
  <c r="H106" i="6"/>
  <c r="I105" i="6"/>
  <c r="H105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F202" i="6"/>
  <c r="F201" i="6"/>
  <c r="F200" i="6"/>
  <c r="F199" i="6"/>
  <c r="F198" i="6"/>
  <c r="F197" i="6"/>
  <c r="F196" i="6"/>
  <c r="G195" i="6"/>
  <c r="F195" i="6"/>
  <c r="E195" i="6"/>
  <c r="G194" i="6"/>
  <c r="F194" i="6"/>
  <c r="E194" i="6"/>
  <c r="G193" i="6"/>
  <c r="F193" i="6"/>
  <c r="E193" i="6"/>
  <c r="G192" i="6"/>
  <c r="F192" i="6"/>
  <c r="E192" i="6"/>
  <c r="G191" i="6"/>
  <c r="F191" i="6"/>
  <c r="E191" i="6"/>
  <c r="G190" i="6"/>
  <c r="F190" i="6"/>
  <c r="E190" i="6"/>
  <c r="G189" i="6"/>
  <c r="F189" i="6"/>
  <c r="E189" i="6"/>
  <c r="G188" i="6"/>
  <c r="G187" i="6"/>
  <c r="G186" i="6"/>
  <c r="G185" i="6"/>
  <c r="G184" i="6"/>
  <c r="G183" i="6"/>
  <c r="G182" i="6"/>
  <c r="E181" i="6"/>
  <c r="E180" i="6"/>
  <c r="E179" i="6"/>
  <c r="E178" i="6"/>
  <c r="E177" i="6"/>
  <c r="E176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216" i="6"/>
  <c r="C216" i="6"/>
  <c r="D215" i="6"/>
  <c r="C215" i="6"/>
  <c r="D214" i="6"/>
  <c r="C214" i="6"/>
  <c r="D213" i="6"/>
  <c r="C213" i="6"/>
  <c r="D212" i="6"/>
  <c r="C212" i="6"/>
  <c r="D211" i="6"/>
  <c r="C211" i="6"/>
  <c r="D210" i="6"/>
  <c r="C210" i="6"/>
  <c r="B209" i="6"/>
  <c r="B208" i="6"/>
  <c r="B207" i="6"/>
  <c r="B206" i="6"/>
  <c r="B205" i="6"/>
  <c r="B204" i="6"/>
  <c r="B203" i="6"/>
  <c r="D188" i="6"/>
  <c r="D187" i="6"/>
  <c r="D186" i="6"/>
  <c r="D185" i="6"/>
  <c r="D184" i="6"/>
  <c r="D183" i="6"/>
  <c r="D182" i="6"/>
  <c r="C181" i="6"/>
  <c r="C180" i="6"/>
  <c r="C179" i="6"/>
  <c r="C178" i="6"/>
  <c r="C177" i="6"/>
  <c r="C176" i="6"/>
  <c r="C175" i="6"/>
  <c r="D174" i="6"/>
  <c r="C174" i="6"/>
  <c r="B174" i="6"/>
  <c r="D173" i="6"/>
  <c r="C173" i="6"/>
  <c r="B173" i="6"/>
  <c r="D172" i="6"/>
  <c r="C172" i="6"/>
  <c r="B172" i="6"/>
  <c r="D171" i="6"/>
  <c r="C171" i="6"/>
  <c r="B171" i="6"/>
  <c r="D170" i="6"/>
  <c r="C170" i="6"/>
  <c r="B170" i="6"/>
  <c r="D169" i="6"/>
  <c r="C169" i="6"/>
  <c r="B169" i="6"/>
  <c r="D168" i="6"/>
  <c r="C168" i="6"/>
  <c r="B168" i="6"/>
  <c r="C310" i="10" l="1"/>
  <c r="C311" i="10" s="1"/>
  <c r="C312" i="10" s="1"/>
  <c r="C313" i="10" s="1"/>
  <c r="C314" i="10" s="1"/>
  <c r="C315" i="10" s="1"/>
  <c r="C316" i="10" s="1"/>
  <c r="W3" i="15" l="1"/>
  <c r="U3" i="15"/>
  <c r="S3" i="15"/>
  <c r="Q3" i="15"/>
  <c r="O3" i="15"/>
  <c r="M3" i="15"/>
  <c r="K3" i="15"/>
  <c r="I3" i="15"/>
  <c r="G3" i="15"/>
  <c r="E3" i="15"/>
  <c r="C3" i="15"/>
  <c r="W2" i="15"/>
  <c r="U2" i="15"/>
  <c r="S2" i="15"/>
  <c r="Q2" i="15"/>
  <c r="O2" i="15"/>
  <c r="M2" i="15"/>
  <c r="K2" i="15"/>
  <c r="I2" i="15"/>
  <c r="G2" i="15"/>
  <c r="E2" i="15"/>
  <c r="C2" i="15"/>
  <c r="U7" i="14" l="1"/>
  <c r="S7" i="14"/>
  <c r="M7" i="14"/>
  <c r="K7" i="14"/>
  <c r="I7" i="14"/>
  <c r="W6" i="14"/>
  <c r="U6" i="14"/>
  <c r="S6" i="14"/>
  <c r="M6" i="14"/>
  <c r="K6" i="14"/>
  <c r="I6" i="14"/>
  <c r="G6" i="14"/>
  <c r="E6" i="14"/>
  <c r="W5" i="14"/>
  <c r="U5" i="14"/>
  <c r="S5" i="14"/>
  <c r="Q5" i="14"/>
  <c r="O5" i="14"/>
  <c r="M5" i="14"/>
  <c r="K5" i="14"/>
  <c r="I5" i="14"/>
  <c r="G5" i="14"/>
  <c r="E5" i="14"/>
  <c r="W4" i="14"/>
  <c r="U4" i="14"/>
  <c r="S4" i="14"/>
  <c r="Q4" i="14"/>
  <c r="O4" i="14"/>
  <c r="M4" i="14"/>
  <c r="K4" i="14"/>
  <c r="I4" i="14"/>
  <c r="G4" i="14"/>
  <c r="E4" i="14"/>
  <c r="W3" i="14"/>
  <c r="Q3" i="14"/>
  <c r="O3" i="14"/>
  <c r="M3" i="14"/>
  <c r="K3" i="14"/>
  <c r="I3" i="14"/>
  <c r="G3" i="14"/>
  <c r="E3" i="14"/>
  <c r="W2" i="14"/>
  <c r="S2" i="14"/>
  <c r="Q2" i="14"/>
  <c r="O2" i="14"/>
  <c r="M2" i="14"/>
  <c r="K2" i="14"/>
  <c r="I2" i="14"/>
  <c r="G2" i="14"/>
  <c r="E2" i="14"/>
  <c r="C2" i="11" l="1"/>
  <c r="C3" i="11" s="1"/>
  <c r="C4" i="11" s="1"/>
  <c r="C5" i="11" s="1"/>
  <c r="C6" i="11" s="1"/>
  <c r="C7" i="11" s="1"/>
  <c r="C8" i="11" s="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C286" i="11" s="1"/>
  <c r="C287" i="11" s="1"/>
  <c r="C288" i="11" s="1"/>
  <c r="C289" i="11" s="1"/>
  <c r="C290" i="11" s="1"/>
  <c r="C291" i="11" s="1"/>
  <c r="C292" i="11" s="1"/>
  <c r="C293" i="11" s="1"/>
  <c r="C294" i="11" s="1"/>
  <c r="C295" i="11" s="1"/>
  <c r="C296" i="11" s="1"/>
  <c r="C297" i="11" s="1"/>
  <c r="C298" i="11"/>
  <c r="C299" i="11" s="1"/>
  <c r="C300" i="11" s="1"/>
  <c r="C301" i="11" s="1"/>
  <c r="C302" i="11" s="1"/>
  <c r="C303" i="11" s="1"/>
  <c r="C304" i="11" s="1"/>
  <c r="C305" i="11" s="1"/>
  <c r="C306" i="11" s="1"/>
  <c r="C307" i="11" s="1"/>
  <c r="C308" i="11" s="1"/>
  <c r="C309" i="11" s="1"/>
  <c r="C310" i="11" s="1"/>
  <c r="C311" i="11" s="1"/>
  <c r="C312" i="11" s="1"/>
  <c r="C313" i="11" s="1"/>
  <c r="C314" i="11" s="1"/>
  <c r="C315" i="11" s="1"/>
  <c r="C316" i="11" s="1"/>
  <c r="C317" i="11" s="1"/>
  <c r="C318" i="11" s="1"/>
  <c r="C319" i="11" s="1"/>
  <c r="C320" i="11" s="1"/>
  <c r="C321" i="11" s="1"/>
  <c r="C322" i="11" s="1"/>
  <c r="C323" i="11" s="1"/>
  <c r="C324" i="11" s="1"/>
  <c r="C325" i="11" s="1"/>
  <c r="C326" i="11" s="1"/>
  <c r="C327" i="11" s="1"/>
  <c r="C328" i="11" s="1"/>
  <c r="C329" i="11" s="1"/>
  <c r="C330" i="11" s="1"/>
  <c r="C331" i="11" s="1"/>
  <c r="C332" i="11" s="1"/>
  <c r="C333" i="11" s="1"/>
  <c r="C334" i="11" s="1"/>
  <c r="C335" i="11" s="1"/>
  <c r="C336" i="11" s="1"/>
  <c r="C337" i="11" s="1"/>
  <c r="C338" i="11" s="1"/>
  <c r="C339" i="11" s="1"/>
  <c r="C340" i="11" s="1"/>
  <c r="C341" i="11" s="1"/>
  <c r="C342" i="11" s="1"/>
  <c r="C343" i="11" s="1"/>
  <c r="C344" i="11" s="1"/>
  <c r="C345" i="11" s="1"/>
  <c r="C346" i="11" s="1"/>
  <c r="C347" i="11" s="1"/>
  <c r="C348" i="11" s="1"/>
  <c r="C349" i="11" s="1"/>
  <c r="C350" i="11" s="1"/>
  <c r="C351" i="11" s="1"/>
  <c r="C352" i="11" s="1"/>
  <c r="C353" i="11" s="1"/>
  <c r="C354" i="11" s="1"/>
  <c r="C355" i="11" s="1"/>
  <c r="C356" i="11" s="1"/>
  <c r="C357" i="11" s="1"/>
  <c r="C358" i="11" s="1"/>
  <c r="C359" i="11" s="1"/>
  <c r="C360" i="11" s="1"/>
  <c r="C361" i="11" s="1"/>
  <c r="C362" i="11" s="1"/>
  <c r="C363" i="11" s="1"/>
  <c r="C364" i="11" s="1"/>
  <c r="C365" i="11" s="1"/>
  <c r="C366" i="11" s="1"/>
  <c r="C367" i="11" s="1"/>
  <c r="C368" i="11" s="1"/>
  <c r="C369" i="11" s="1"/>
  <c r="C370" i="11" s="1"/>
  <c r="C371" i="11" s="1"/>
  <c r="C372" i="11" s="1"/>
  <c r="C373" i="11" s="1"/>
  <c r="C374" i="11" s="1"/>
  <c r="C375" i="11" s="1"/>
  <c r="C376" i="11" s="1"/>
  <c r="C377" i="11" s="1"/>
  <c r="C378" i="11" s="1"/>
  <c r="C379" i="11" s="1"/>
  <c r="C380" i="11" s="1"/>
  <c r="C381" i="11" s="1"/>
  <c r="C382" i="11" s="1"/>
  <c r="C383" i="11" s="1"/>
  <c r="C384" i="11" s="1"/>
  <c r="C385" i="11"/>
  <c r="C386" i="11" s="1"/>
  <c r="C387" i="11" s="1"/>
  <c r="C388" i="11" s="1"/>
  <c r="C389" i="11" s="1"/>
  <c r="C390" i="11" s="1"/>
  <c r="C391" i="11" s="1"/>
  <c r="C392" i="11" s="1"/>
  <c r="C393" i="11" s="1"/>
  <c r="C394" i="11" s="1"/>
  <c r="C395" i="11" s="1"/>
  <c r="C396" i="11" s="1"/>
  <c r="C397" i="11" s="1"/>
  <c r="C398" i="11" s="1"/>
  <c r="C399" i="11" s="1"/>
  <c r="C400" i="11" s="1"/>
  <c r="C401" i="11" s="1"/>
  <c r="C402" i="11" s="1"/>
  <c r="C403" i="11" s="1"/>
  <c r="C404" i="11" s="1"/>
  <c r="C405" i="11" s="1"/>
  <c r="C406" i="11" s="1"/>
  <c r="C407" i="11" s="1"/>
  <c r="C408" i="11" s="1"/>
  <c r="C409" i="11" s="1"/>
  <c r="C410" i="11" s="1"/>
  <c r="C411" i="11" s="1"/>
  <c r="C412" i="11" s="1"/>
  <c r="C413" i="11" s="1"/>
  <c r="C414" i="11"/>
  <c r="C415" i="11" s="1"/>
  <c r="C416" i="11" s="1"/>
  <c r="C417" i="11" s="1"/>
  <c r="C418" i="11" s="1"/>
  <c r="C419" i="11" s="1"/>
  <c r="C420" i="11" s="1"/>
  <c r="C421" i="11" s="1"/>
  <c r="C422" i="11" s="1"/>
  <c r="C423" i="11" s="1"/>
  <c r="C424" i="11" s="1"/>
  <c r="C425" i="11" s="1"/>
  <c r="C426" i="11"/>
  <c r="C427" i="11" s="1"/>
  <c r="C428" i="11" s="1"/>
  <c r="C429" i="11" s="1"/>
  <c r="C430" i="11" s="1"/>
  <c r="C431" i="11" s="1"/>
  <c r="C432" i="11" s="1"/>
  <c r="C433" i="11" s="1"/>
  <c r="C434" i="11" s="1"/>
  <c r="C435" i="11" s="1"/>
  <c r="C436" i="11" s="1"/>
  <c r="C437" i="11" s="1"/>
  <c r="C438" i="11" s="1"/>
  <c r="C439" i="11" s="1"/>
  <c r="C440" i="11" s="1"/>
  <c r="C441" i="11" s="1"/>
  <c r="C442" i="11" s="1"/>
  <c r="C443" i="11" s="1"/>
  <c r="C444" i="11" s="1"/>
  <c r="C445" i="11" s="1"/>
  <c r="C446" i="11" s="1"/>
  <c r="C447" i="11" s="1"/>
  <c r="C448" i="11" s="1"/>
  <c r="C449" i="11" s="1"/>
  <c r="C450" i="11" s="1"/>
  <c r="C451" i="11" s="1"/>
  <c r="C452" i="11" s="1"/>
  <c r="C453" i="11" s="1"/>
  <c r="C454" i="11"/>
  <c r="C455" i="11" s="1"/>
  <c r="C456" i="11" s="1"/>
  <c r="C457" i="11" s="1"/>
  <c r="C458" i="11" s="1"/>
  <c r="C459" i="11" s="1"/>
  <c r="C460" i="11" s="1"/>
  <c r="C461" i="11" s="1"/>
  <c r="C462" i="11" s="1"/>
  <c r="C463" i="11" s="1"/>
  <c r="C464" i="11" s="1"/>
  <c r="C465" i="11" s="1"/>
  <c r="C466" i="11" s="1"/>
  <c r="C467" i="11" s="1"/>
  <c r="C468" i="11" s="1"/>
  <c r="C469" i="11" s="1"/>
  <c r="C470" i="11"/>
  <c r="C471" i="11" s="1"/>
  <c r="C472" i="11" s="1"/>
  <c r="C473" i="11" s="1"/>
  <c r="C474" i="11" s="1"/>
  <c r="C475" i="11" s="1"/>
  <c r="C476" i="11" s="1"/>
  <c r="C477" i="11" s="1"/>
  <c r="C478" i="11" s="1"/>
  <c r="C479" i="11" s="1"/>
  <c r="C480" i="11" s="1"/>
  <c r="C481" i="11" s="1"/>
  <c r="C482" i="11" s="1"/>
  <c r="C483" i="11" s="1"/>
  <c r="C484" i="11" s="1"/>
  <c r="C485" i="11" s="1"/>
  <c r="C486" i="11" s="1"/>
  <c r="C487" i="11" s="1"/>
  <c r="C488" i="11" s="1"/>
  <c r="C489" i="11" s="1"/>
  <c r="C490" i="11" s="1"/>
  <c r="C491" i="11" s="1"/>
  <c r="C492" i="11" s="1"/>
  <c r="C493" i="11" s="1"/>
  <c r="C494" i="11" s="1"/>
  <c r="C495" i="11" s="1"/>
  <c r="C496" i="11" s="1"/>
  <c r="C497" i="11" s="1"/>
  <c r="C498" i="11" s="1"/>
  <c r="C499" i="11" s="1"/>
  <c r="C500" i="11" s="1"/>
  <c r="C501" i="11" s="1"/>
  <c r="C502" i="11" s="1"/>
  <c r="C503" i="11" s="1"/>
  <c r="C504" i="11" s="1"/>
  <c r="C505" i="11" s="1"/>
  <c r="C506" i="11" s="1"/>
  <c r="C507" i="11" s="1"/>
  <c r="C508" i="11" s="1"/>
  <c r="C509" i="11" s="1"/>
  <c r="C510" i="11" s="1"/>
  <c r="C511" i="11" s="1"/>
  <c r="C512" i="11" s="1"/>
  <c r="C513" i="11" s="1"/>
  <c r="C514" i="11" s="1"/>
  <c r="C515" i="11" s="1"/>
  <c r="C516" i="11" s="1"/>
  <c r="C517" i="11" s="1"/>
  <c r="C518" i="11" s="1"/>
  <c r="C519" i="11" s="1"/>
  <c r="C520" i="11" s="1"/>
  <c r="C521" i="11" s="1"/>
  <c r="C522" i="11" s="1"/>
  <c r="C523" i="11" s="1"/>
  <c r="C524" i="11" s="1"/>
  <c r="C525" i="11" s="1"/>
  <c r="C526" i="11" s="1"/>
  <c r="C527" i="11" s="1"/>
  <c r="C528" i="11" s="1"/>
  <c r="C529" i="11" s="1"/>
  <c r="C530" i="11" s="1"/>
  <c r="C531" i="11" s="1"/>
  <c r="C532" i="11" s="1"/>
  <c r="C533" i="11" s="1"/>
  <c r="C534" i="11" s="1"/>
  <c r="C535" i="11" s="1"/>
  <c r="C536" i="11" s="1"/>
  <c r="C537" i="11" s="1"/>
  <c r="C538" i="11" s="1"/>
  <c r="C539" i="11" s="1"/>
  <c r="C540" i="11" s="1"/>
  <c r="C541" i="11" s="1"/>
  <c r="C542" i="11" s="1"/>
  <c r="C543" i="11" s="1"/>
  <c r="C544" i="11" s="1"/>
  <c r="C545" i="11" s="1"/>
  <c r="C546" i="11" s="1"/>
  <c r="C547" i="11" s="1"/>
  <c r="C548" i="11" s="1"/>
  <c r="C549" i="11" s="1"/>
  <c r="C550" i="11"/>
  <c r="C551" i="11" s="1"/>
  <c r="C552" i="11" s="1"/>
  <c r="C553" i="11" s="1"/>
  <c r="C554" i="11" s="1"/>
  <c r="C555" i="11" s="1"/>
  <c r="C556" i="11" s="1"/>
  <c r="C557" i="11" s="1"/>
  <c r="C558" i="11" s="1"/>
  <c r="C559" i="11" s="1"/>
  <c r="C560" i="11" s="1"/>
  <c r="C561" i="11" s="1"/>
  <c r="C562" i="11" s="1"/>
  <c r="C563" i="11" s="1"/>
  <c r="C564" i="11" s="1"/>
  <c r="C565" i="11" s="1"/>
  <c r="C566" i="11" s="1"/>
  <c r="C567" i="11" s="1"/>
  <c r="C568" i="11" s="1"/>
  <c r="C569" i="11" s="1"/>
  <c r="C570" i="11" s="1"/>
  <c r="C571" i="11" s="1"/>
  <c r="C572" i="11" s="1"/>
  <c r="C573" i="11" s="1"/>
  <c r="C574" i="11" s="1"/>
  <c r="C575" i="11" s="1"/>
  <c r="C576" i="11" s="1"/>
  <c r="C577" i="11" s="1"/>
  <c r="C578" i="11" s="1"/>
  <c r="C579" i="11" s="1"/>
  <c r="C580" i="11" s="1"/>
  <c r="C581" i="11" s="1"/>
  <c r="C582" i="11" s="1"/>
  <c r="C583" i="11" s="1"/>
  <c r="C584" i="11" s="1"/>
  <c r="C585" i="11" s="1"/>
  <c r="C586" i="11" s="1"/>
  <c r="C587" i="11" s="1"/>
  <c r="C588" i="11" s="1"/>
  <c r="C589" i="11" s="1"/>
  <c r="C590" i="11" s="1"/>
  <c r="C591" i="11" s="1"/>
  <c r="C592" i="11" s="1"/>
  <c r="C593" i="11" s="1"/>
  <c r="C594" i="11" s="1"/>
  <c r="C595" i="11" s="1"/>
  <c r="C596" i="11" s="1"/>
  <c r="C597" i="11" s="1"/>
  <c r="C598" i="11" s="1"/>
  <c r="C599" i="11" s="1"/>
  <c r="C600" i="11" s="1"/>
  <c r="C601" i="11" s="1"/>
  <c r="C602" i="11" s="1"/>
  <c r="C603" i="11" s="1"/>
  <c r="C604" i="11" s="1"/>
  <c r="C605" i="11" s="1"/>
  <c r="C606" i="11" s="1"/>
  <c r="C607" i="11" s="1"/>
  <c r="C608" i="11" s="1"/>
  <c r="C609" i="11" s="1"/>
  <c r="C610" i="11" s="1"/>
  <c r="C611" i="11" s="1"/>
  <c r="C612" i="11" s="1"/>
  <c r="C613" i="11" s="1"/>
  <c r="C614" i="11" s="1"/>
  <c r="C615" i="11" s="1"/>
  <c r="C616" i="11" s="1"/>
  <c r="C617" i="11" s="1"/>
  <c r="C618" i="11" s="1"/>
  <c r="C619" i="11" s="1"/>
  <c r="C620" i="11" s="1"/>
  <c r="C621" i="11" s="1"/>
  <c r="C622" i="11" s="1"/>
  <c r="C623" i="11" s="1"/>
  <c r="C624" i="11" s="1"/>
  <c r="C625" i="11" s="1"/>
  <c r="C626" i="11" s="1"/>
  <c r="C627" i="11" s="1"/>
  <c r="C628" i="11" s="1"/>
  <c r="C629" i="11" s="1"/>
  <c r="C630" i="11" s="1"/>
  <c r="C631" i="11" s="1"/>
  <c r="C632" i="11" s="1"/>
  <c r="C195" i="10"/>
  <c r="C196" i="10" s="1"/>
  <c r="C197" i="10" s="1"/>
  <c r="C198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5" i="10" s="1"/>
  <c r="C286" i="10" s="1"/>
  <c r="C287" i="10"/>
  <c r="C288" i="10" s="1"/>
  <c r="C289" i="10" s="1"/>
  <c r="C290" i="10" s="1"/>
  <c r="C291" i="10" s="1"/>
  <c r="C292" i="10" s="1"/>
  <c r="C293" i="10" s="1"/>
  <c r="C294" i="10" s="1"/>
  <c r="C295" i="10" s="1"/>
  <c r="C296" i="10" s="1"/>
  <c r="C297" i="10" s="1"/>
  <c r="C298" i="10" s="1"/>
  <c r="C299" i="10" s="1"/>
  <c r="C300" i="10" s="1"/>
  <c r="C301" i="10" s="1"/>
  <c r="C302" i="10" s="1"/>
  <c r="C303" i="10" s="1"/>
  <c r="C304" i="10" s="1"/>
  <c r="C305" i="10" s="1"/>
  <c r="C306" i="10" s="1"/>
  <c r="C307" i="10" s="1"/>
  <c r="C308" i="10" s="1"/>
  <c r="C309" i="10" s="1"/>
  <c r="C317" i="10"/>
  <c r="C318" i="10" s="1"/>
  <c r="C319" i="10" s="1"/>
  <c r="C320" i="10" s="1"/>
  <c r="C321" i="10" s="1"/>
  <c r="C322" i="10" s="1"/>
  <c r="C323" i="10" s="1"/>
  <c r="C324" i="10" s="1"/>
  <c r="C325" i="10" s="1"/>
  <c r="C326" i="10" s="1"/>
  <c r="C327" i="10" s="1"/>
  <c r="C328" i="10"/>
  <c r="C329" i="10" s="1"/>
  <c r="C330" i="10" s="1"/>
  <c r="C331" i="10" s="1"/>
  <c r="C332" i="10" s="1"/>
  <c r="C333" i="10" s="1"/>
  <c r="C334" i="10" s="1"/>
  <c r="C335" i="10" s="1"/>
  <c r="C336" i="10" s="1"/>
  <c r="C337" i="10" s="1"/>
  <c r="C338" i="10"/>
  <c r="C339" i="10" s="1"/>
  <c r="C340" i="10" s="1"/>
  <c r="C341" i="10" s="1"/>
  <c r="C342" i="10" s="1"/>
  <c r="C343" i="10" s="1"/>
  <c r="C344" i="10" s="1"/>
  <c r="C345" i="10" s="1"/>
  <c r="C346" i="10" s="1"/>
  <c r="C347" i="10" s="1"/>
  <c r="C348" i="10" s="1"/>
  <c r="C349" i="10" s="1"/>
  <c r="C350" i="10" s="1"/>
  <c r="C351" i="10" s="1"/>
  <c r="C352" i="10" s="1"/>
  <c r="C353" i="10" s="1"/>
  <c r="C354" i="10" s="1"/>
  <c r="C355" i="10" s="1"/>
  <c r="C356" i="10" s="1"/>
  <c r="C357" i="10" s="1"/>
  <c r="C358" i="10" s="1"/>
  <c r="C359" i="10" s="1"/>
  <c r="C360" i="10" s="1"/>
  <c r="C361" i="10" s="1"/>
  <c r="C362" i="10" s="1"/>
  <c r="C363" i="10" s="1"/>
  <c r="C364" i="10" s="1"/>
  <c r="C365" i="10" s="1"/>
  <c r="C366" i="10"/>
  <c r="C367" i="10" s="1"/>
  <c r="C368" i="10" s="1"/>
  <c r="C369" i="10" s="1"/>
  <c r="C370" i="10" s="1"/>
  <c r="C371" i="10" s="1"/>
  <c r="C372" i="10" s="1"/>
  <c r="C373" i="10" s="1"/>
  <c r="C374" i="10" s="1"/>
  <c r="C375" i="10" s="1"/>
  <c r="C376" i="10" s="1"/>
  <c r="C377" i="10" s="1"/>
  <c r="C378" i="10" s="1"/>
  <c r="C379" i="10" s="1"/>
  <c r="C380" i="10" s="1"/>
  <c r="C381" i="10" s="1"/>
  <c r="C382" i="10" s="1"/>
  <c r="C383" i="10" s="1"/>
  <c r="C384" i="10" s="1"/>
  <c r="C385" i="10" s="1"/>
  <c r="C386" i="10" s="1"/>
  <c r="C387" i="10" s="1"/>
  <c r="C388" i="10" s="1"/>
  <c r="C389" i="10" s="1"/>
  <c r="C390" i="10" s="1"/>
  <c r="C391" i="10" s="1"/>
  <c r="C392" i="10" s="1"/>
  <c r="C393" i="10" s="1"/>
  <c r="C394" i="10" s="1"/>
  <c r="C395" i="10" s="1"/>
  <c r="C396" i="10" s="1"/>
  <c r="C397" i="10" s="1"/>
  <c r="C398" i="10" s="1"/>
  <c r="C399" i="10" s="1"/>
  <c r="C400" i="10" s="1"/>
  <c r="C401" i="10" s="1"/>
  <c r="C402" i="10" s="1"/>
  <c r="C403" i="10" s="1"/>
  <c r="C404" i="10" s="1"/>
  <c r="C405" i="10" s="1"/>
  <c r="C406" i="10" s="1"/>
  <c r="C407" i="10" s="1"/>
</calcChain>
</file>

<file path=xl/sharedStrings.xml><?xml version="1.0" encoding="utf-8"?>
<sst xmlns="http://schemas.openxmlformats.org/spreadsheetml/2006/main" count="3427" uniqueCount="411">
  <si>
    <t>METADATA - DATA</t>
  </si>
  <si>
    <t>Website</t>
  </si>
  <si>
    <t>Datafile</t>
  </si>
  <si>
    <t>Notes</t>
  </si>
  <si>
    <t>DayFlow Daily</t>
  </si>
  <si>
    <t>Controlling</t>
  </si>
  <si>
    <t xml:space="preserve"> </t>
  </si>
  <si>
    <t xml:space="preserve">DCC open / close Orig </t>
  </si>
  <si>
    <t>Datafile from CVO - Controling Factors Table WY 2021-Working_JC_v2</t>
  </si>
  <si>
    <t>Key: open = 1, closed = 0; translated from DCC notes column below</t>
  </si>
  <si>
    <t>DCC</t>
  </si>
  <si>
    <t>Datafile tab Appendix A Base, column "DCC Gate Status"</t>
  </si>
  <si>
    <t>OMR -5,000</t>
  </si>
  <si>
    <t>OMR -5,000 cfs threshold</t>
  </si>
  <si>
    <t>Balance/Excess</t>
  </si>
  <si>
    <t>B = balanced, E = excess; datafile tab Appendix A Base, column "balance / excess"</t>
  </si>
  <si>
    <t>Permitted Capacity</t>
  </si>
  <si>
    <t>Static value … =4600+6680</t>
  </si>
  <si>
    <t>Vernalis flow (cfs)</t>
  </si>
  <si>
    <t>https://cdec.water.ca.gov/dynamicapp/wsSensorData</t>
  </si>
  <si>
    <t>Station ID: VNS; Sensor Number: 41 (flow, mean daily); range: 10/1/2020 to 6/21/2021</t>
  </si>
  <si>
    <t>Freeport flow (cfs)</t>
  </si>
  <si>
    <t>Station ID: FPT; Sensor Number: 20 (flow, river discharge daily); range: 10/1/2020 - 6/21/2021</t>
  </si>
  <si>
    <t>OMR 1-day Index Calculation</t>
  </si>
  <si>
    <t>Datafile tab OMR (2021) column "Daily OMR"</t>
  </si>
  <si>
    <t>OMR 5-day Index Calculation</t>
  </si>
  <si>
    <t>Datafile tab OMR (2021) column "Mean 5-day OMR"</t>
  </si>
  <si>
    <t>OMR 14-day Index Calculation</t>
  </si>
  <si>
    <t>Datafile tab OMR (2021) column "Mean 14-day OMR"</t>
  </si>
  <si>
    <t>Mill Creek flow (cfs)</t>
  </si>
  <si>
    <t>Station ID: MLM; Sensor Number: 41 (flow, mean daily); range: 10/1/2020 - 6/21/2021</t>
  </si>
  <si>
    <t>Wilkins Slough flow (cfs)</t>
  </si>
  <si>
    <t>Station ID: WLK; Sensor Number: 41 (flow, mean daily); range: 10/1/2020 - 6/21/2021</t>
  </si>
  <si>
    <t>Knights Landing temperature (F)</t>
  </si>
  <si>
    <t>https://www.calfish.org/ProgramsData/ConservationandManagement/CentralValleyMonitoring/SacramentoValleyTributaryMonitoring/MiddleSacramentoRiverSalmonandSteelheadMonitoring.aspx</t>
  </si>
  <si>
    <t>Knights Landing RST Catch Data 2020 - 2021</t>
  </si>
  <si>
    <r>
      <t xml:space="preserve">Copy and paste from spreadsheet; </t>
    </r>
    <r>
      <rPr>
        <sz val="11"/>
        <color rgb="FFFF0000"/>
        <rFont val="Times New Roman"/>
        <family val="1"/>
      </rPr>
      <t>Knights Landing: missing data 11/25/20-11/27/20, 12/24/20-12/25/20, 2 instances of 2/3/21</t>
    </r>
  </si>
  <si>
    <t xml:space="preserve">Clifton Court temperature (F) </t>
  </si>
  <si>
    <t>Station ID: CLC; Sensor Number: 146 (daily water temperature C); range: 2020-10-01 to 2021-06-21; manipulate C &gt; F</t>
  </si>
  <si>
    <t>San Joaquin at Mossdale Bridge temperature (F)</t>
  </si>
  <si>
    <t>Station ID: MSD; Sensor Number: 25 (daily water temperature); range: 10/1/2020 - 6/21/2021</t>
  </si>
  <si>
    <t>Prisoner's Point temperature (F)</t>
  </si>
  <si>
    <t>Station ID: PPT; Sensor Number: 25 (daily water temperature); range: 10/1/2020 - 6/21/2021</t>
  </si>
  <si>
    <t>Threshold (71.6 F)</t>
  </si>
  <si>
    <t>Temperature thresholds for offramp criteria: 71.6</t>
  </si>
  <si>
    <t>Threshold (72 F)</t>
  </si>
  <si>
    <t>Temperature thresholds for offramp criteria: 72</t>
  </si>
  <si>
    <t>Threshold (77 F)</t>
  </si>
  <si>
    <t>Temperature thresholds for offramp criteria: 77</t>
  </si>
  <si>
    <t>Freeport flow 3 Day Avg. (cfs)</t>
  </si>
  <si>
    <t>Station ID:FPT; Sensor Number:20 (flow, mean daily, cfs); range: 2019-10-01 to 2020-06-30; manipulated for running 3 day average</t>
  </si>
  <si>
    <t>Freeport flow 3 Day Avg. Threshold</t>
  </si>
  <si>
    <t>Static: 25000</t>
  </si>
  <si>
    <t>Freeport Turbidity 3 Day Avg. (FNU)</t>
  </si>
  <si>
    <t>Station ID:FPT; Sensor Number:221 (turbidity, mean daily, fnu); range: 2019-10-01 to 2020-06-30; manipulated for running 3 day average</t>
  </si>
  <si>
    <t>Freeport Turbidity 3 Day Avg. Threshold</t>
  </si>
  <si>
    <t>Static: 50</t>
  </si>
  <si>
    <t>QWEST (CFS)</t>
  </si>
  <si>
    <t>Datafile tab OCOD Data 2021, tab "QWEST cfs"</t>
  </si>
  <si>
    <t>QWEST threshold</t>
  </si>
  <si>
    <t>Static: 0</t>
  </si>
  <si>
    <t>Jones PP (cfs)</t>
  </si>
  <si>
    <t>Datafile tab Appendix A Base, column "Jones PP"</t>
  </si>
  <si>
    <t>Clifton Court Inflow (cfs)</t>
  </si>
  <si>
    <t>Datafile tab Appendix A Base, column "Clifton Court Inflow"</t>
  </si>
  <si>
    <t>Combined Exports</t>
  </si>
  <si>
    <t>Calculation: Jones PP + Clifton Court Inflow (double checked with datafile tab "OCOD&amp;OMR (2021), column "Combined Exports"</t>
  </si>
  <si>
    <t>Old Bacon Island Turbidity (FNU)</t>
  </si>
  <si>
    <t>Station ID:OBI; Sensor Number:221 (turbidity, mean daily, fnu); range: 2020-10-01 to 2021-06-21; Daily means calculated by CDEC</t>
  </si>
  <si>
    <t xml:space="preserve">Historic Clifton Court temperature (F) </t>
  </si>
  <si>
    <t>Station ID: CLC; Sensor Number: 146 (daily water temperature C); range: 10-01 to 06-30, daily mean calculated from 2009-2021; manipulate C to F</t>
  </si>
  <si>
    <t>Historic Old Bacon Island Turbidity (FNU)</t>
  </si>
  <si>
    <t>Station ID:OBI; Sensor Number:221 (turbidity, mean daily, fnu); range: 10-01 to 06-30, daily mean calculated from 2009-2021</t>
  </si>
  <si>
    <t>Standard Deviation Historic OBI (FNU)</t>
  </si>
  <si>
    <t>Calculated from Historic OBI data. Values of greater than 100 FNU are removed due to high liklihood of being erroneous.</t>
  </si>
  <si>
    <t>Upperlimit OBI</t>
  </si>
  <si>
    <t>Upper Confidence inteval calculation</t>
  </si>
  <si>
    <t>Lower Limit OBI</t>
  </si>
  <si>
    <t>Lower Confidence inteval calculation</t>
  </si>
  <si>
    <t>OMR range minimum</t>
  </si>
  <si>
    <t>Operations Outlook weekly document</t>
  </si>
  <si>
    <t>Minimum and maximum OMR ranges from operations outlook - run low/high forecast through entrainment tool (how does obs OMR for month fall within weekly ranges as bounds?)</t>
  </si>
  <si>
    <t>OMR range maximum</t>
  </si>
  <si>
    <t>WY 2021 Salvage Loss</t>
  </si>
  <si>
    <t>GST salvage daily</t>
  </si>
  <si>
    <t>filelib.wildlife.ca.gov - /Public/salvage/Salmon Monitoring Team/</t>
  </si>
  <si>
    <t>Sturgeon_Salvage_Table_2011_to_2021_06212021 LAST REPORT OF WY 2021</t>
  </si>
  <si>
    <t>Combined facility loss (0 loss)</t>
  </si>
  <si>
    <t>GST salvage cumulative WY 2021</t>
  </si>
  <si>
    <t>GST salvage cumulative life of BO</t>
  </si>
  <si>
    <t>GST Salvage Threshold</t>
  </si>
  <si>
    <t>Proposed Action direct language</t>
  </si>
  <si>
    <t>Natural WR loss daily</t>
  </si>
  <si>
    <t>Salmon_2021_06212021 LAST REPORT OF WY 2021</t>
  </si>
  <si>
    <t>Combined facility loss LAD winter-run (first loss: 3/8/2021, last loss: 3/9/2021)</t>
  </si>
  <si>
    <t xml:space="preserve">Natural WR cumulative loss </t>
  </si>
  <si>
    <t>Natural WR loss cumulative life of BO</t>
  </si>
  <si>
    <t>Natural WR loss threshold (50%)</t>
  </si>
  <si>
    <t>Natural WR cumulative loss threshold (75%)</t>
  </si>
  <si>
    <t>Natural WR cumulative loss threshold (90%)</t>
  </si>
  <si>
    <t>Natural WR cumulative loss threshold (100%)</t>
  </si>
  <si>
    <t>Natural WR 45deg cumulative life of PA</t>
  </si>
  <si>
    <t>Calculation: line 1 = 191.33 [183.12 (cumulative from end of WY 2020) + 8.21 (WY 2021) ] populate through 6/21/2021 same value; add 8 rows 10/1/22 - 10/1/29, populate up to life of PA (8738) using equal distribution for those years</t>
  </si>
  <si>
    <t>Natural SH loss daily</t>
  </si>
  <si>
    <t>Steelhead_Salvage_Summary_2021_rawdata_06212021 LAST REPORT OF WY 2021</t>
  </si>
  <si>
    <t>Combined facility loss (first loss: 1/11/2021, last loss: 5/13/2021): D - M = December 1 - March 31; A - J = April 1 - June 15</t>
  </si>
  <si>
    <t>Natural SH loss cumulative WY2020 D - M</t>
  </si>
  <si>
    <t>Natural SH loss cumulative WY2020 A - J</t>
  </si>
  <si>
    <t>Natural SH loss cumulative life of BO D - M</t>
  </si>
  <si>
    <t>Natural SH loss cumulative life of BO A - J</t>
  </si>
  <si>
    <t>Natural SH loss threshold (50%) D - M</t>
  </si>
  <si>
    <t>Natural SH loss threshold (75%) D - M</t>
  </si>
  <si>
    <t>Natural SH loss threshold (90%) D - M</t>
  </si>
  <si>
    <t>Natural SH loss threshold (100%) D - M</t>
  </si>
  <si>
    <t>Natural SH loss threshold (50%) A - J</t>
  </si>
  <si>
    <t>Natural SH loss threshold (75%) A - J</t>
  </si>
  <si>
    <t xml:space="preserve">Natural SH loss threshold (90%) A - J </t>
  </si>
  <si>
    <t>Natural SH loss threshold (100%) A - J</t>
  </si>
  <si>
    <t>Natural SH cumulative loss threshold cumulative life of BO D - M (100%)</t>
  </si>
  <si>
    <t>Natural SH cumulative loss threshold cumulative life of BO A - J (100%)</t>
  </si>
  <si>
    <t>Natural SH D-M 45deg cumulative life of PA</t>
  </si>
  <si>
    <t>Natural SH A-J 45deg cumulative life of PA</t>
  </si>
  <si>
    <t>WY 2021 for 45deg figs</t>
  </si>
  <si>
    <t>Whole table is essentially WY 2021 salvage loss table with relevant columns for 45deg figures and for histLoss figures projected out to life of BO</t>
  </si>
  <si>
    <t>Salmonid Distribution</t>
  </si>
  <si>
    <t>Natural Winter-Run Yet to Enter Delta</t>
  </si>
  <si>
    <t>Weekly notes, 10/6/20 - 6/8/21 meetings (through6/14/21)</t>
  </si>
  <si>
    <t>Distribution range provided weekly in SaMT, values here represent average of weekly range</t>
  </si>
  <si>
    <t>Natural Winter-Run In Delta</t>
  </si>
  <si>
    <t>Natural Winter-Run Exited Delta</t>
  </si>
  <si>
    <t>Hatchery Winter-Run Yet to Enter Delta</t>
  </si>
  <si>
    <t>Distribution range provided weekly in SaMT, values here represent average of weekly range; hatchery WR estimates began 2/2/2021</t>
  </si>
  <si>
    <t>Hatchery Winter-Run In Delta</t>
  </si>
  <si>
    <t>Hatchery Winter-Run Exited Delta</t>
  </si>
  <si>
    <t>Natural Steelhead Yet to Enter Delta</t>
  </si>
  <si>
    <t>Natural Steelhead In Delta</t>
  </si>
  <si>
    <t>Natural Steelhead Exited Delta</t>
  </si>
  <si>
    <t>Natural Spring-Run Yet to Enter Delta</t>
  </si>
  <si>
    <t>Natural Spring-Run In Delta</t>
  </si>
  <si>
    <t>Natural Spring-Run Exited Delta</t>
  </si>
  <si>
    <t>Fish</t>
  </si>
  <si>
    <t>Knight's Landing Catch Index, WR (KLCI_WR)</t>
  </si>
  <si>
    <r>
      <t xml:space="preserve">KLCI, WR formula: (CUPE WRCH * 24) / Cone sampling effort [ CPUE = unmarked WR / total hours fished ]; </t>
    </r>
    <r>
      <rPr>
        <sz val="11"/>
        <color rgb="FFFF0000"/>
        <rFont val="Times New Roman"/>
        <family val="1"/>
      </rPr>
      <t>Knights Landing: missing data 11/25/20-11/27/20, 12/24/20-12/25/20, 2 instances of 2/3/21</t>
    </r>
  </si>
  <si>
    <t>Knight's Landing Catch Index, OF (KLCI_OJ)</t>
  </si>
  <si>
    <r>
      <t xml:space="preserve">KLCI, OJ formula: ((unmarked older juv CH / total hours fished) / cone sampling effort) * 24; </t>
    </r>
    <r>
      <rPr>
        <sz val="11"/>
        <color rgb="FFFF0000"/>
        <rFont val="Times New Roman"/>
        <family val="1"/>
      </rPr>
      <t>Knights Landing: missing data 11/25/20-11/27/20, 12/24/20-12/25/20, 2 instances of 2/3/21</t>
    </r>
  </si>
  <si>
    <t>SCI_seine</t>
  </si>
  <si>
    <t>Data direct from Jon Speegle (FWS)</t>
  </si>
  <si>
    <t>Reported for 10/5/2020 - 12/31/2020</t>
  </si>
  <si>
    <t>SCI_trawl</t>
  </si>
  <si>
    <t>Disrupt SaMT</t>
  </si>
  <si>
    <t>Event</t>
  </si>
  <si>
    <t>Week of the OMR season (e.g., WK1, WK2 … WK38)</t>
  </si>
  <si>
    <t>Group</t>
  </si>
  <si>
    <t>Sampling effort (e.g., SKT, Tisdale, etc.)</t>
  </si>
  <si>
    <t>Start</t>
  </si>
  <si>
    <t>Starting point for week, Tuesday</t>
  </si>
  <si>
    <t>End</t>
  </si>
  <si>
    <t>Ending point for week, Tuesday</t>
  </si>
  <si>
    <t>Color</t>
  </si>
  <si>
    <t>Category</t>
  </si>
  <si>
    <t>0 = active; 1 = disrupted; 2 = everything else; 3 = not active</t>
  </si>
  <si>
    <t>if Category = 2 write a short description of why 2 was chosen; I also chose to write a note if it was 3</t>
  </si>
  <si>
    <t>Disrupt SMT</t>
  </si>
  <si>
    <t>Historic WR Loss Daily Cumulat.</t>
  </si>
  <si>
    <t>Winter Run Daily Loss</t>
  </si>
  <si>
    <t>email data from SacPAS (Susannah)</t>
  </si>
  <si>
    <t>Historic_WR_loss (from lossWinterNoclipAllyears)</t>
  </si>
  <si>
    <t>Subset to 2009 - 2020, daily loss by each annotated date</t>
  </si>
  <si>
    <t>Winter Run Cumulative Loss</t>
  </si>
  <si>
    <t>Subset to 2009 - 2020; cumulative loss begins at first salvage number per WY and accumulates</t>
  </si>
  <si>
    <t>Water Year</t>
  </si>
  <si>
    <t>Historic SH Loss Daily Cumulat.</t>
  </si>
  <si>
    <t>Steelhead Daily Loss</t>
  </si>
  <si>
    <t>Historic_SH_loss (from lossSteelheadNoclipAllyears)</t>
  </si>
  <si>
    <t>Steelhead Cumulative Loss</t>
  </si>
  <si>
    <t>Historic SH WR Total Loss</t>
  </si>
  <si>
    <t>Total Winter Run Loss</t>
  </si>
  <si>
    <t>Data parsed from historic tabs: Date Total_WR_Loss (for viz)</t>
  </si>
  <si>
    <t>Total Steelhead Loss</t>
  </si>
  <si>
    <t>Data parsed from historic tabs: Date Total_SH_Loss (for viz)</t>
  </si>
  <si>
    <t>Historic WR Loss Timing</t>
  </si>
  <si>
    <t>Month</t>
  </si>
  <si>
    <t>Data parsed from historic tabs: separate each water year into months (Dec - May) and calculate total loss per month per WY and total % loss per month per WY</t>
  </si>
  <si>
    <t>Total_Loss_WY2009</t>
  </si>
  <si>
    <t>WY 2009 (Percentage Total Loss)</t>
  </si>
  <si>
    <t>Total_Loss_WY2010</t>
  </si>
  <si>
    <t>WY 2010 (Percentage Total Loss)</t>
  </si>
  <si>
    <t>Total_Loss_WY2011</t>
  </si>
  <si>
    <t>WY 2011 (Percentage Total Loss)</t>
  </si>
  <si>
    <t>Total_Loss_WY2012</t>
  </si>
  <si>
    <t>WY 2012 (Percentage Total Loss)</t>
  </si>
  <si>
    <t>Total_Loss_WY2013</t>
  </si>
  <si>
    <t>WY 2013 (Percentage Total Loss)</t>
  </si>
  <si>
    <t>Total_Loss_WY2014</t>
  </si>
  <si>
    <t>WY 2014 (Percentage Total Loss)</t>
  </si>
  <si>
    <t>Total_Loss_WY2015</t>
  </si>
  <si>
    <t>WY 2015 (Percentage Total Loss)</t>
  </si>
  <si>
    <t>Total_Loss_WY2016</t>
  </si>
  <si>
    <t>WY 2016 (Percentage Total Loss)</t>
  </si>
  <si>
    <t>Total_Loss_WY2017</t>
  </si>
  <si>
    <t>WY 2017 (Percentage Total Loss)</t>
  </si>
  <si>
    <t>Total_Loss_WY2018</t>
  </si>
  <si>
    <t>WY 2018 (Percentage Total Loss)</t>
  </si>
  <si>
    <t>Total_Loss_WY2019</t>
  </si>
  <si>
    <t>WY 2019 (Percentage Total Loss)</t>
  </si>
  <si>
    <t>Total_Loss_WY2020</t>
  </si>
  <si>
    <t>data from OMR WY 2020 file</t>
  </si>
  <si>
    <t>LTO WY2020 OMR Seasonal Report Timeseries 20201103 DRAFT</t>
  </si>
  <si>
    <t>Same rules as above for 2009 - 2019</t>
  </si>
  <si>
    <t>WY 2020 (Percentage Total Loss)</t>
  </si>
  <si>
    <t>Historic SH Loss Timing</t>
  </si>
  <si>
    <t>Data parsed from historic tabs: separate each water year into seasons (D-M, A-J) and calculate total loss per "season" per WY and total % loss per "season" per WY</t>
  </si>
  <si>
    <t>Seasonal Delta Smelt Catch</t>
  </si>
  <si>
    <t>Agency</t>
  </si>
  <si>
    <t>Collated data from from CDFW, USFWS and BOR</t>
  </si>
  <si>
    <t>All surveys and salvage catch of Delta Smelt; data is organized by individual fish. Some catch may occur on the same day and in the same location.</t>
  </si>
  <si>
    <t>Project</t>
  </si>
  <si>
    <t>Date</t>
  </si>
  <si>
    <t>Survey</t>
  </si>
  <si>
    <t>Station</t>
  </si>
  <si>
    <t>FishCode</t>
  </si>
  <si>
    <t>Common Name</t>
  </si>
  <si>
    <t>Catch</t>
  </si>
  <si>
    <t>Stratum</t>
  </si>
  <si>
    <t>Lat</t>
  </si>
  <si>
    <t>Long</t>
  </si>
  <si>
    <r>
      <t xml:space="preserve">Disrupt SaMT </t>
    </r>
    <r>
      <rPr>
        <sz val="11"/>
        <color theme="1"/>
        <rFont val="Times New Roman"/>
        <family val="1"/>
      </rPr>
      <t xml:space="preserve">and </t>
    </r>
    <r>
      <rPr>
        <i/>
        <sz val="11"/>
        <color theme="1"/>
        <rFont val="Times New Roman"/>
        <family val="1"/>
      </rPr>
      <t>Disrupt SMT</t>
    </r>
  </si>
  <si>
    <t xml:space="preserve">Event: </t>
  </si>
  <si>
    <t>Week of the season SaMT and SMT were meeting</t>
  </si>
  <si>
    <t xml:space="preserve">Group: </t>
  </si>
  <si>
    <t>Samping event / group</t>
  </si>
  <si>
    <t>Start:</t>
  </si>
  <si>
    <t>Beginning date of the week</t>
  </si>
  <si>
    <t xml:space="preserve">End: </t>
  </si>
  <si>
    <t>Ending date of the week</t>
  </si>
  <si>
    <t xml:space="preserve">Notes: </t>
  </si>
  <si>
    <t>Special note about disruption</t>
  </si>
  <si>
    <t>DCC open/close Orig</t>
  </si>
  <si>
    <t>DCC Notes</t>
  </si>
  <si>
    <t>Freeport Flows cfs</t>
  </si>
  <si>
    <t>Vernalis Flow cfs</t>
  </si>
  <si>
    <t>OMR Index</t>
  </si>
  <si>
    <t>OMR &gt; -5,000</t>
  </si>
  <si>
    <t>OMR Index 5-day</t>
  </si>
  <si>
    <t>OMR Index 14-day</t>
  </si>
  <si>
    <t>Mill Creek flow cfs</t>
  </si>
  <si>
    <t>Wilkins Slough flow cfs</t>
  </si>
  <si>
    <t>Knights Landing Temperature F</t>
  </si>
  <si>
    <t>Clifton Court Daily Avg. Temperature</t>
  </si>
  <si>
    <t>Clifton Court Daily Avg. Temperature (F)</t>
  </si>
  <si>
    <t>Mossdale (F)</t>
  </si>
  <si>
    <t>Prisoners Point (F)</t>
  </si>
  <si>
    <t>Old Bacon Island Turbidity Threshold</t>
  </si>
  <si>
    <t>QWEST</t>
  </si>
  <si>
    <t>QWEST Threshold</t>
  </si>
  <si>
    <t>Historic Clifton Court temperature F</t>
  </si>
  <si>
    <t>LowerLimit Obi</t>
  </si>
  <si>
    <t>O</t>
  </si>
  <si>
    <t>B</t>
  </si>
  <si>
    <t>NA</t>
  </si>
  <si>
    <t>C</t>
  </si>
  <si>
    <t/>
  </si>
  <si>
    <t>E</t>
  </si>
  <si>
    <t>event</t>
  </si>
  <si>
    <t>group</t>
  </si>
  <si>
    <t>start</t>
  </si>
  <si>
    <t>end</t>
  </si>
  <si>
    <t>notes</t>
  </si>
  <si>
    <t>WK4</t>
  </si>
  <si>
    <t>Delta: SWP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</si>
  <si>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</si>
  <si>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</si>
  <si>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</si>
  <si>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</si>
  <si>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</si>
  <si>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</si>
  <si>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</si>
  <si>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</si>
  <si>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</si>
  <si>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</si>
  <si>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</si>
  <si>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</si>
  <si>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</si>
  <si>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</si>
  <si>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</si>
  <si>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</si>
  <si>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</si>
  <si>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</si>
  <si>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</si>
  <si>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</si>
  <si>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</si>
  <si>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</si>
  <si>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</si>
  <si>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</si>
  <si>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</si>
  <si>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</si>
  <si>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</si>
  <si>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</si>
  <si>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</si>
  <si>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</si>
  <si>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</si>
  <si>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</si>
  <si>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</si>
  <si>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</si>
  <si>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Delta: CVP</t>
  </si>
  <si>
    <t>Too early in season, no formal table</t>
  </si>
  <si>
    <t>Delta: DJFMP - Chipps and Sac Trawls</t>
  </si>
  <si>
    <t>Chipps cancelled, Sac Trawls ongoing</t>
  </si>
  <si>
    <t>Delta: DJFMP - Seines</t>
  </si>
  <si>
    <t>Suspended with exception of seines informing SCI</t>
  </si>
  <si>
    <t>Only north Delta and lower Sac this week</t>
  </si>
  <si>
    <t>Delta: EMP</t>
  </si>
  <si>
    <t>Blank in table, assume not active</t>
  </si>
  <si>
    <t>Delta: Mossdale</t>
  </si>
  <si>
    <t>Delta: USGS Flow monitoring</t>
  </si>
  <si>
    <t>Sac River: RBDD RST</t>
  </si>
  <si>
    <t>Sac River: KL RST</t>
  </si>
  <si>
    <t>Sac River: Tisdale RST</t>
  </si>
  <si>
    <t>Sac River: Redd dewatering and stranding surveys</t>
  </si>
  <si>
    <t>Sac River: Sacramento carcass and redd surveys</t>
  </si>
  <si>
    <t>Feather River: Feather River RST</t>
  </si>
  <si>
    <t>Not in table, assume not active</t>
  </si>
  <si>
    <t>San Joaquin River: SJRRP CDFW field monitoring</t>
  </si>
  <si>
    <t>San Joaquin River: SJRRP USFWS/USBR monitoring</t>
  </si>
  <si>
    <t>WK1</t>
  </si>
  <si>
    <t>WK2</t>
  </si>
  <si>
    <t>WK3</t>
  </si>
  <si>
    <t>Delta: Smelt Larval Survey</t>
  </si>
  <si>
    <t>WK39</t>
  </si>
  <si>
    <t>Delta: 20mm Survey</t>
  </si>
  <si>
    <t>Delta: Bay Study</t>
  </si>
  <si>
    <t>Delta: EDSM</t>
  </si>
  <si>
    <t>Probably an update error</t>
  </si>
  <si>
    <t>Delta: Spring Kodiak Trawl</t>
  </si>
  <si>
    <t>Summet Townet Survey</t>
  </si>
  <si>
    <t>Fall Midwater Trawl</t>
  </si>
  <si>
    <t>EDSM</t>
  </si>
  <si>
    <t>KT</t>
  </si>
  <si>
    <t>DSM</t>
  </si>
  <si>
    <t>Delta Smelt</t>
  </si>
  <si>
    <t>Lower Sacramento</t>
  </si>
  <si>
    <t>Sac DW Ship Channel</t>
  </si>
  <si>
    <t>Suisun Bay</t>
  </si>
  <si>
    <t>Suisun Marsh</t>
  </si>
  <si>
    <t>20mm</t>
  </si>
  <si>
    <t>CDFW</t>
  </si>
  <si>
    <t>SLS</t>
  </si>
  <si>
    <t>Western Delta</t>
  </si>
  <si>
    <t>SKT</t>
  </si>
  <si>
    <t>Lower Sacramento River</t>
  </si>
  <si>
    <t>BOR</t>
  </si>
  <si>
    <t>TFCF</t>
  </si>
  <si>
    <t>Southern Delta</t>
  </si>
  <si>
    <t>GST salvage cumulative life of PA</t>
  </si>
  <si>
    <t>Natural WR loss cumulative life of PA</t>
  </si>
  <si>
    <t>Natural SH loss cumulative WY2021 D - M</t>
  </si>
  <si>
    <t>Natural SH loss cumulative WY2021 A - J</t>
  </si>
  <si>
    <t>Natural SH loss cumulative life of PA D - M</t>
  </si>
  <si>
    <t>Natural SH loss cumulative life of PA A - J</t>
  </si>
  <si>
    <t xml:space="preserve">Natural SH life of BO D - M </t>
  </si>
  <si>
    <t>Natural SH life of BO A - J</t>
  </si>
  <si>
    <t>Natural WR life of BO</t>
  </si>
  <si>
    <t>so far = 443.17, allowed total 6038 - 8 years = 699.35 a year</t>
  </si>
  <si>
    <t>DCC Gates Closed</t>
  </si>
  <si>
    <t>KLCI (winter-run)</t>
  </si>
  <si>
    <t>SCI (seine)</t>
  </si>
  <si>
    <t>SCI (trawl)</t>
  </si>
  <si>
    <t>Daily Loss</t>
  </si>
  <si>
    <t>Cumulative Loss</t>
  </si>
  <si>
    <t>Season</t>
  </si>
  <si>
    <t xml:space="preserve">WY 2009 </t>
  </si>
  <si>
    <t xml:space="preserve">WY 2010 </t>
  </si>
  <si>
    <t xml:space="preserve">WY 2011 </t>
  </si>
  <si>
    <t xml:space="preserve">WY 2012 </t>
  </si>
  <si>
    <t xml:space="preserve">WY 2013 </t>
  </si>
  <si>
    <t xml:space="preserve">WY 2014 </t>
  </si>
  <si>
    <t xml:space="preserve">WY 2015 </t>
  </si>
  <si>
    <t xml:space="preserve">WY 2016 </t>
  </si>
  <si>
    <t xml:space="preserve">WY 2017 </t>
  </si>
  <si>
    <t xml:space="preserve">WY 2018 </t>
  </si>
  <si>
    <t xml:space="preserve">WY 2019 </t>
  </si>
  <si>
    <t xml:space="preserve">WY 2020 </t>
  </si>
  <si>
    <t xml:space="preserve">  December 1 - March 31</t>
  </si>
  <si>
    <t xml:space="preserve">  April 1 - June 15</t>
  </si>
  <si>
    <t>December</t>
  </si>
  <si>
    <t>January</t>
  </si>
  <si>
    <t>February</t>
  </si>
  <si>
    <t>March</t>
  </si>
  <si>
    <t>April</t>
  </si>
  <si>
    <t>May</t>
  </si>
  <si>
    <t>WY</t>
  </si>
  <si>
    <t>Total winter-run Chinook salmon loss</t>
  </si>
  <si>
    <t>Total steelhead loss</t>
  </si>
  <si>
    <t>min</t>
  </si>
  <si>
    <t>max</t>
  </si>
  <si>
    <t>median</t>
  </si>
  <si>
    <t>Cont</t>
  </si>
  <si>
    <t>Controlling Factors</t>
  </si>
  <si>
    <t>D-1641 Habitat Protection River Flows</t>
  </si>
  <si>
    <t>Stanislaus River Supporting D-1641 Delta Outflow</t>
  </si>
  <si>
    <t>D-1641 Delta Outflow</t>
  </si>
  <si>
    <t>D-1641 Delta WQ</t>
  </si>
  <si>
    <t>D-1641 DCC Gate Open</t>
  </si>
  <si>
    <t>OMR Flow Management</t>
  </si>
  <si>
    <t>D-1641 SJR I:E of 1:1</t>
  </si>
  <si>
    <t>Controlling Factor</t>
  </si>
  <si>
    <t>Name of Controlling Factor</t>
  </si>
  <si>
    <t xml:space="preserve">Interval Start date </t>
  </si>
  <si>
    <t xml:space="preserve">Interval End date </t>
  </si>
  <si>
    <t>See controlling factors tab</t>
  </si>
  <si>
    <t>Data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</si>
</sst>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/d;@"/>
    <numFmt numFmtId="166" formatCode="0.000"/>
    <numFmt numFmtId="167" formatCode="yyyy\-mm\-dd;@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u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Garamond"/>
      <family val="1"/>
    </font>
    <font>
      <sz val="11"/>
      <name val="Arial"/>
      <family val="2"/>
    </font>
    <font>
      <b/>
      <sz val="12"/>
      <color theme="1"/>
      <name val="Garamond"/>
      <family val="1"/>
    </font>
    <font>
      <sz val="11"/>
      <color theme="1"/>
      <name val="Arial"/>
      <family val="2"/>
    </font>
    <font>
      <sz val="12"/>
      <color rgb="FF000000"/>
      <name val="Garamond"/>
      <family val="1"/>
    </font>
    <font>
      <b/>
      <sz val="12"/>
      <color rgb="FF000000"/>
      <name val="Garamond"/>
      <family val="1"/>
    </font>
    <font>
      <b/>
      <sz val="11"/>
      <name val="Garamond"/>
      <family val="1"/>
    </font>
    <font>
      <b/>
      <sz val="12"/>
      <name val="Garamond"/>
      <family val="1"/>
    </font>
    <font>
      <b/>
      <sz val="11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5" fillId="0" borderId="0" xfId="0" applyFont="1"/>
    <xf numFmtId="14" fontId="3" fillId="0" borderId="0" xfId="0" applyNumberFormat="1" applyFont="1"/>
    <xf numFmtId="0" fontId="5" fillId="0" borderId="0" xfId="0" applyFont="1" applyFill="1"/>
    <xf numFmtId="3" fontId="3" fillId="0" borderId="0" xfId="0" applyNumberFormat="1" applyFont="1"/>
    <xf numFmtId="2" fontId="3" fillId="0" borderId="0" xfId="0" applyNumberFormat="1" applyFont="1"/>
    <xf numFmtId="0" fontId="3" fillId="0" borderId="0" xfId="0" applyFont="1" applyFill="1"/>
    <xf numFmtId="2" fontId="0" fillId="0" borderId="0" xfId="0" applyNumberFormat="1"/>
    <xf numFmtId="0" fontId="0" fillId="0" borderId="0" xfId="0" applyFill="1"/>
    <xf numFmtId="2" fontId="3" fillId="0" borderId="0" xfId="0" applyNumberFormat="1" applyFont="1" applyFill="1"/>
    <xf numFmtId="1" fontId="3" fillId="0" borderId="0" xfId="0" applyNumberFormat="1" applyFont="1"/>
    <xf numFmtId="1" fontId="0" fillId="0" borderId="0" xfId="0" applyNumberFormat="1"/>
    <xf numFmtId="14" fontId="3" fillId="0" borderId="0" xfId="0" applyNumberFormat="1" applyFont="1" applyFill="1"/>
    <xf numFmtId="0" fontId="3" fillId="0" borderId="0" xfId="0" applyFont="1" applyFill="1" applyAlignment="1">
      <alignment horizontal="center"/>
    </xf>
    <xf numFmtId="14" fontId="5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9" fillId="0" borderId="0" xfId="0" applyFont="1"/>
    <xf numFmtId="0" fontId="11" fillId="0" borderId="0" xfId="0" applyFont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7" fillId="0" borderId="0" xfId="0" applyFont="1" applyFill="1"/>
    <xf numFmtId="17" fontId="7" fillId="0" borderId="0" xfId="0" applyNumberFormat="1" applyFont="1" applyFill="1"/>
    <xf numFmtId="0" fontId="0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2" fontId="3" fillId="0" borderId="0" xfId="0" applyNumberFormat="1" applyFont="1" applyFill="1" applyAlignment="1">
      <alignment horizontal="center"/>
    </xf>
    <xf numFmtId="0" fontId="13" fillId="0" borderId="0" xfId="0" applyFont="1"/>
    <xf numFmtId="0" fontId="14" fillId="0" borderId="0" xfId="0" applyFont="1"/>
    <xf numFmtId="0" fontId="15" fillId="2" borderId="0" xfId="0" applyFont="1" applyFill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16" fillId="0" borderId="0" xfId="0" applyFont="1" applyAlignment="1">
      <alignment wrapText="1"/>
    </xf>
    <xf numFmtId="0" fontId="16" fillId="0" borderId="0" xfId="1" applyFont="1" applyFill="1"/>
    <xf numFmtId="0" fontId="15" fillId="0" borderId="0" xfId="0" applyFont="1"/>
    <xf numFmtId="0" fontId="16" fillId="0" borderId="0" xfId="1" applyFont="1"/>
    <xf numFmtId="2" fontId="9" fillId="0" borderId="0" xfId="0" applyNumberFormat="1" applyFont="1"/>
    <xf numFmtId="0" fontId="20" fillId="2" borderId="0" xfId="0" applyFont="1" applyFill="1"/>
    <xf numFmtId="0" fontId="15" fillId="4" borderId="0" xfId="0" applyFont="1" applyFill="1"/>
    <xf numFmtId="0" fontId="11" fillId="0" borderId="0" xfId="0" applyFont="1" applyFill="1"/>
    <xf numFmtId="0" fontId="18" fillId="0" borderId="0" xfId="0" applyFont="1" applyFill="1"/>
    <xf numFmtId="0" fontId="0" fillId="0" borderId="0" xfId="0"/>
    <xf numFmtId="0" fontId="23" fillId="0" borderId="0" xfId="0" applyFont="1"/>
    <xf numFmtId="0" fontId="23" fillId="3" borderId="0" xfId="0" applyFont="1" applyFill="1"/>
    <xf numFmtId="0" fontId="11" fillId="0" borderId="0" xfId="0" applyFont="1"/>
    <xf numFmtId="0" fontId="0" fillId="3" borderId="0" xfId="0" applyFill="1"/>
    <xf numFmtId="0" fontId="16" fillId="0" borderId="0" xfId="0" applyFont="1" applyFill="1"/>
    <xf numFmtId="0" fontId="11" fillId="0" borderId="0" xfId="0" applyFont="1" applyAlignment="1">
      <alignment horizontal="left"/>
    </xf>
    <xf numFmtId="3" fontId="0" fillId="0" borderId="0" xfId="0" applyNumberFormat="1"/>
    <xf numFmtId="0" fontId="24" fillId="0" borderId="0" xfId="0" applyFont="1" applyAlignment="1">
      <alignment horizontal="right"/>
    </xf>
    <xf numFmtId="0" fontId="12" fillId="0" borderId="0" xfId="0" applyFont="1" applyFill="1"/>
    <xf numFmtId="164" fontId="3" fillId="0" borderId="0" xfId="0" applyNumberFormat="1" applyFont="1" applyFill="1"/>
    <xf numFmtId="0" fontId="9" fillId="2" borderId="0" xfId="0" applyFont="1" applyFill="1"/>
    <xf numFmtId="0" fontId="11" fillId="2" borderId="0" xfId="0" applyFont="1" applyFill="1"/>
    <xf numFmtId="0" fontId="9" fillId="0" borderId="0" xfId="0" applyFont="1" applyFill="1"/>
    <xf numFmtId="14" fontId="23" fillId="0" borderId="0" xfId="0" applyNumberFormat="1" applyFont="1" applyAlignment="1">
      <alignment horizontal="center"/>
    </xf>
    <xf numFmtId="0" fontId="25" fillId="2" borderId="0" xfId="0" applyFont="1" applyFill="1"/>
    <xf numFmtId="14" fontId="23" fillId="0" borderId="0" xfId="0" applyNumberFormat="1" applyFont="1"/>
    <xf numFmtId="166" fontId="0" fillId="0" borderId="0" xfId="0" applyNumberFormat="1"/>
    <xf numFmtId="166" fontId="3" fillId="0" borderId="0" xfId="0" applyNumberFormat="1" applyFont="1"/>
    <xf numFmtId="0" fontId="0" fillId="0" borderId="0" xfId="0" applyNumberFormat="1"/>
    <xf numFmtId="0" fontId="26" fillId="0" borderId="0" xfId="0" applyFont="1"/>
    <xf numFmtId="0" fontId="26" fillId="5" borderId="0" xfId="0" applyFont="1" applyFill="1"/>
    <xf numFmtId="0" fontId="1" fillId="0" borderId="0" xfId="1"/>
    <xf numFmtId="3" fontId="11" fillId="0" borderId="0" xfId="0" applyNumberFormat="1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3" fillId="0" borderId="0" xfId="0" applyFont="1" applyFill="1"/>
    <xf numFmtId="1" fontId="11" fillId="0" borderId="0" xfId="0" applyNumberFormat="1" applyFont="1" applyFill="1"/>
    <xf numFmtId="0" fontId="5" fillId="0" borderId="0" xfId="1" applyFont="1" applyFill="1"/>
    <xf numFmtId="1" fontId="3" fillId="0" borderId="0" xfId="0" applyNumberFormat="1" applyFont="1" applyFill="1" applyAlignment="1">
      <alignment horizontal="center"/>
    </xf>
    <xf numFmtId="0" fontId="19" fillId="0" borderId="0" xfId="0" applyFont="1" applyFill="1"/>
    <xf numFmtId="0" fontId="16" fillId="0" borderId="0" xfId="0" applyFont="1" applyFill="1" applyAlignment="1">
      <alignment wrapText="1"/>
    </xf>
    <xf numFmtId="1" fontId="0" fillId="0" borderId="0" xfId="0" applyNumberFormat="1" applyFill="1"/>
    <xf numFmtId="2" fontId="0" fillId="0" borderId="0" xfId="0" applyNumberFormat="1" applyFill="1"/>
    <xf numFmtId="0" fontId="27" fillId="0" borderId="0" xfId="0" applyFont="1" applyAlignment="1">
      <alignment wrapText="1"/>
    </xf>
    <xf numFmtId="14" fontId="27" fillId="0" borderId="0" xfId="0" applyNumberFormat="1" applyFont="1" applyAlignment="1">
      <alignment wrapText="1"/>
    </xf>
    <xf numFmtId="0" fontId="28" fillId="2" borderId="0" xfId="0" applyFont="1" applyFill="1" applyAlignment="1">
      <alignment wrapText="1"/>
    </xf>
    <xf numFmtId="0" fontId="2" fillId="2" borderId="0" xfId="0" applyFont="1" applyFill="1"/>
    <xf numFmtId="0" fontId="10" fillId="2" borderId="0" xfId="0" applyFont="1" applyFill="1"/>
    <xf numFmtId="0" fontId="6" fillId="2" borderId="0" xfId="0" applyFont="1" applyFill="1" applyBorder="1"/>
    <xf numFmtId="0" fontId="6" fillId="2" borderId="0" xfId="0" applyFont="1" applyFill="1"/>
    <xf numFmtId="3" fontId="6" fillId="2" borderId="0" xfId="0" applyNumberFormat="1" applyFont="1" applyFill="1"/>
    <xf numFmtId="3" fontId="6" fillId="2" borderId="0" xfId="0" applyNumberFormat="1" applyFont="1" applyFill="1" applyBorder="1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165" fontId="6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167" fontId="23" fillId="0" borderId="0" xfId="0" applyNumberFormat="1" applyFont="1"/>
    <xf numFmtId="0" fontId="25" fillId="0" borderId="0" xfId="0" applyFont="1"/>
    <xf numFmtId="167" fontId="25" fillId="0" borderId="0" xfId="0" applyNumberFormat="1" applyFont="1"/>
    <xf numFmtId="0" fontId="11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17" fillId="0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29" fillId="2" borderId="0" xfId="0" applyFont="1" applyFill="1"/>
    <xf numFmtId="0" fontId="30" fillId="2" borderId="0" xfId="0" applyFont="1" applyFill="1"/>
    <xf numFmtId="166" fontId="6" fillId="2" borderId="0" xfId="0" applyNumberFormat="1" applyFont="1" applyFill="1"/>
    <xf numFmtId="2" fontId="6" fillId="2" borderId="0" xfId="0" applyNumberFormat="1" applyFont="1" applyFill="1"/>
    <xf numFmtId="1" fontId="6" fillId="2" borderId="0" xfId="0" applyNumberFormat="1" applyFont="1" applyFill="1"/>
    <xf numFmtId="0" fontId="31" fillId="0" borderId="0" xfId="0" applyFont="1"/>
    <xf numFmtId="3" fontId="31" fillId="0" borderId="0" xfId="0" applyNumberFormat="1" applyFont="1"/>
  </cellXfs>
  <cellStyles count="2">
    <cellStyle name="Hyperlink" xfId="1" builtinId="8"/>
    <cellStyle name="Normal" xfId="0" builtinId="0"/>
  </cellStyles>
  <dxfs count="1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7" formatCode="yyyy\-mm\-d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7" formatCode="yyyy\-mm\-d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2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m/d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2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aramond"/>
        <family val="1"/>
        <scheme val="none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aramond"/>
        <family val="1"/>
        <scheme val="none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Garamond"/>
        <family val="1"/>
        <scheme val="none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numFmt numFmtId="3" formatCode="#,##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1"/>
        <scheme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62EBAF6-B979-498E-B447-B6429ACFE59A}" name="Table13" displayName="Table13" ref="A2:D210" totalsRowShown="0" headerRowDxfId="183" dataDxfId="182">
  <autoFilter ref="A2:D210" xr:uid="{E62EBAF6-B979-498E-B447-B6429ACFE59A}"/>
  <tableColumns count="4">
    <tableColumn id="1" xr3:uid="{7713DB0B-4BE9-4A33-97A2-512BF9668F30}" name="Data Field" dataDxfId="181"/>
    <tableColumn id="2" xr3:uid="{4EBEE165-61F9-4EBB-BFDC-FEBB2EB39D1D}" name="Website" dataDxfId="180"/>
    <tableColumn id="3" xr3:uid="{4728DE3C-7C15-4150-8745-8FD553263395}" name="Datafile" dataDxfId="179"/>
    <tableColumn id="4" xr3:uid="{64AF93D6-FC0F-41FB-AACE-38EDC07B0AC5}" name="Notes" dataDxfId="17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5A92D9F-24DA-49A9-8864-6C6D54D54623}" name="Table5" displayName="Table5" ref="A1:C433" totalsRowShown="0" headerRowDxfId="66">
  <autoFilter ref="A1:C433" xr:uid="{B5A92D9F-24DA-49A9-8864-6C6D54D54623}"/>
  <tableColumns count="3">
    <tableColumn id="1" xr3:uid="{B72919F8-850C-47A1-A776-1ED3AFD17B62}" name="Date" dataDxfId="65"/>
    <tableColumn id="2" xr3:uid="{D42A6546-EFF7-4FFE-9C52-3ECFFFA73102}" name="Daily Loss" dataDxfId="64"/>
    <tableColumn id="3" xr3:uid="{3F345339-97E6-4CE0-BFB6-3704930108DD}" name="Cumulative Loss" dataDxfId="63">
      <calculatedColumnFormula>C1+B2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9B06A9-A38A-4EC7-9039-5172249A47CC}" name="Table4" displayName="Table4" ref="A1:C678" totalsRowShown="0" headerRowDxfId="62">
  <autoFilter ref="A1:C678" xr:uid="{519B06A9-A38A-4EC7-9039-5172249A47CC}"/>
  <tableColumns count="3">
    <tableColumn id="1" xr3:uid="{323B3A8B-8781-431D-AC69-BED96FF809E7}" name="Date" dataDxfId="61"/>
    <tableColumn id="2" xr3:uid="{8E23938E-2FE3-4D01-8F0E-BF77D8EB1957}" name="Daily Loss" dataDxfId="60"/>
    <tableColumn id="3" xr3:uid="{F884A29C-341E-44F0-A3E9-1836C3CB4147}" name="Cumulative Loss" dataDxfId="59">
      <calculatedColumnFormula>C1+B2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8E8FC0-332B-40C1-B049-A0832C715C63}" name="Table3" displayName="Table3" ref="A1:Y3" totalsRowShown="0" headerRowDxfId="58" dataDxfId="57">
  <autoFilter ref="A1:Y3" xr:uid="{708E8FC0-332B-40C1-B049-A0832C715C63}"/>
  <tableColumns count="25">
    <tableColumn id="1" xr3:uid="{E1716052-918D-4980-8987-CB7C3E790EE7}" name="Season" dataDxfId="56"/>
    <tableColumn id="2" xr3:uid="{3F3B54B5-446E-400C-B84A-F6E90834A359}" name="Total_Loss_WY2009" dataDxfId="55"/>
    <tableColumn id="3" xr3:uid="{6E848113-3C26-44A3-8E25-101FC55E5644}" name="WY 2009 " dataDxfId="54">
      <calculatedColumnFormula>(B2/877.23)*100</calculatedColumnFormula>
    </tableColumn>
    <tableColumn id="4" xr3:uid="{52D369F3-C621-498A-8133-A4F9BF720092}" name="Total_Loss_WY2010" dataDxfId="53"/>
    <tableColumn id="5" xr3:uid="{078CB2B6-BFB1-4789-8292-90374D63D0CD}" name="WY 2010 " dataDxfId="52">
      <calculatedColumnFormula>(D2/2163.71) * 100</calculatedColumnFormula>
    </tableColumn>
    <tableColumn id="6" xr3:uid="{182DE80C-79C1-48E0-8056-6711EA96F515}" name="Total_Loss_WY2011" dataDxfId="51"/>
    <tableColumn id="7" xr3:uid="{2B3F3522-0017-478B-A601-0B9BAA91F3A0}" name="WY 2011 " dataDxfId="50">
      <calculatedColumnFormula>(F2/2614.93)*100</calculatedColumnFormula>
    </tableColumn>
    <tableColumn id="8" xr3:uid="{A85BD8B0-FC78-453C-ABDE-5C35F823B5AA}" name="Total_Loss_WY2012" dataDxfId="49"/>
    <tableColumn id="9" xr3:uid="{4BC36886-192C-4D7B-B3E8-786EF465F21B}" name="WY 2012 " dataDxfId="48">
      <calculatedColumnFormula>(H2/1112.37) * 100</calculatedColumnFormula>
    </tableColumn>
    <tableColumn id="10" xr3:uid="{1FDA6DF5-DB85-4FC2-92C6-AED11ADCB3D0}" name="Total_Loss_WY2013" dataDxfId="47"/>
    <tableColumn id="11" xr3:uid="{CE3B5C6E-D1CF-4E44-8047-877C9A22701A}" name="WY 2013 " dataDxfId="46">
      <calculatedColumnFormula>(J2/2263.04)*100</calculatedColumnFormula>
    </tableColumn>
    <tableColumn id="12" xr3:uid="{1C78C232-9911-4D10-B320-73F0B2B499DF}" name="Total_Loss_WY2014" dataDxfId="45"/>
    <tableColumn id="13" xr3:uid="{79D18A13-2A24-4014-A080-32C50D5420E3}" name="WY 2014 " dataDxfId="44">
      <calculatedColumnFormula>(L2/260.51)*100</calculatedColumnFormula>
    </tableColumn>
    <tableColumn id="14" xr3:uid="{F1EF77FA-BFF3-46CD-8DB1-A1329CBB3D82}" name="Total_Loss_WY2015" dataDxfId="43"/>
    <tableColumn id="15" xr3:uid="{0358E824-AD95-44F7-B986-055CC2723715}" name="WY 2015 " dataDxfId="42">
      <calculatedColumnFormula>(N2/156.99)*100</calculatedColumnFormula>
    </tableColumn>
    <tableColumn id="16" xr3:uid="{760C2CE9-CB16-430C-AABC-3006CA2D8D5D}" name="Total_Loss_WY2016" dataDxfId="41"/>
    <tableColumn id="17" xr3:uid="{5C1D1F4D-983D-4146-8FA1-8B2453A104BE}" name="WY 2016 " dataDxfId="40">
      <calculatedColumnFormula>(P2/292.62)*100</calculatedColumnFormula>
    </tableColumn>
    <tableColumn id="18" xr3:uid="{8448FE2E-24D0-44CD-9CAF-339F95C48A93}" name="Total_Loss_WY2017" dataDxfId="39"/>
    <tableColumn id="19" xr3:uid="{FFED4B76-34C1-43E0-87FA-8281CB152FC3}" name="WY 2017 " dataDxfId="38">
      <calculatedColumnFormula>(R2/193.85)*100</calculatedColumnFormula>
    </tableColumn>
    <tableColumn id="20" xr3:uid="{EA3E454A-00DE-4EB7-A645-D3E08D3B9467}" name="Total_Loss_WY2018" dataDxfId="37"/>
    <tableColumn id="21" xr3:uid="{DDA9BDC5-4634-4899-873E-65ADB2EA35A0}" name="WY 2018 " dataDxfId="36">
      <calculatedColumnFormula>(T2/2851.65)*100</calculatedColumnFormula>
    </tableColumn>
    <tableColumn id="22" xr3:uid="{DD77A455-6B18-4F56-A7E8-577C89EDA8C9}" name="Total_Loss_WY2019" dataDxfId="35"/>
    <tableColumn id="23" xr3:uid="{A3CB3FF6-EDED-43FC-B000-8F061E66597A}" name="WY 2019 " dataDxfId="34">
      <calculatedColumnFormula>(V2/1479.51)*100</calculatedColumnFormula>
    </tableColumn>
    <tableColumn id="24" xr3:uid="{334860AB-82C7-41D2-9FB0-49571046E516}" name="Total_Loss_WY2020" dataDxfId="33"/>
    <tableColumn id="25" xr3:uid="{790747E2-836A-4A8E-B8AF-51C97D76943A}" name="WY 2020 " dataDxfId="3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AEFE93-B466-46D7-8F1C-6E401D59D799}" name="Table2" displayName="Table2" ref="A1:Y8" totalsRowShown="0" headerRowDxfId="31">
  <autoFilter ref="A1:Y8" xr:uid="{EEAEFE93-B466-46D7-8F1C-6E401D59D799}"/>
  <tableColumns count="25">
    <tableColumn id="1" xr3:uid="{65C3D451-59DA-4D81-A655-AF1313C0D356}" name="Month" dataDxfId="30"/>
    <tableColumn id="2" xr3:uid="{12058A3C-18BB-42A0-B8F4-3DB67E4FA032}" name="Total_Loss_WY2009" dataDxfId="29"/>
    <tableColumn id="3" xr3:uid="{C1E7E630-3453-4FCB-845E-D91DB7069C1F}" name="WY 2009 " dataDxfId="28"/>
    <tableColumn id="4" xr3:uid="{D6B0934A-D5BC-4A41-AC01-40987B638CE9}" name="Total_Loss_WY2010" dataDxfId="27"/>
    <tableColumn id="5" xr3:uid="{751291C0-5C09-4B80-9740-A2DFBFD01742}" name="WY 2010 " dataDxfId="26"/>
    <tableColumn id="6" xr3:uid="{67D19C12-1AEE-4B9D-865D-AF0793ABB643}" name="Total_Loss_WY2011" dataDxfId="25"/>
    <tableColumn id="7" xr3:uid="{1120F1DB-FD2B-498C-BA96-B75AB57F36D1}" name="WY 2011 " dataDxfId="24"/>
    <tableColumn id="8" xr3:uid="{C40E7E8D-67E3-4663-BD9E-C9EFDAE43F42}" name="Total_Loss_WY2012" dataDxfId="23"/>
    <tableColumn id="9" xr3:uid="{D0DFECF9-9566-48CD-9ED0-EFA55CA07E42}" name="WY 2012 " dataDxfId="22"/>
    <tableColumn id="10" xr3:uid="{1B69EF4E-83E9-46AB-9BA3-D5824EB9638F}" name="Total_Loss_WY2013" dataDxfId="21"/>
    <tableColumn id="11" xr3:uid="{C85912FE-F18E-409D-99B6-F95457128A47}" name="WY 2013 " dataDxfId="20"/>
    <tableColumn id="12" xr3:uid="{710631DF-8558-4B88-BA8C-0829280127B0}" name="Total_Loss_WY2014" dataDxfId="19"/>
    <tableColumn id="13" xr3:uid="{BE503DF2-5B6E-49CF-B41F-7F3C304D2AAF}" name="WY 2014 " dataDxfId="18"/>
    <tableColumn id="14" xr3:uid="{07D2EEBC-2035-4E27-BF87-2DA2DF4980E8}" name="Total_Loss_WY2015" dataDxfId="17"/>
    <tableColumn id="15" xr3:uid="{FE45F3F6-03C1-4319-931F-1D517DF26C3A}" name="WY 2015 " dataDxfId="16"/>
    <tableColumn id="16" xr3:uid="{52A154C2-34AB-454F-B508-7FD7D6A595ED}" name="Total_Loss_WY2016" dataDxfId="15"/>
    <tableColumn id="17" xr3:uid="{FE583C49-425B-4A47-BB38-C2C24FAF411F}" name="WY 2016 " dataDxfId="14"/>
    <tableColumn id="18" xr3:uid="{F258C68F-3ADE-4405-9102-8FED09B9E15B}" name="Total_Loss_WY2017" dataDxfId="13"/>
    <tableColumn id="19" xr3:uid="{889FF62B-EDC7-4C29-A63C-183F9C5AF47A}" name="WY 2017 " dataDxfId="12"/>
    <tableColumn id="20" xr3:uid="{6D548877-D33D-419A-9EF8-B9971E40104D}" name="Total_Loss_WY2018" dataDxfId="11"/>
    <tableColumn id="21" xr3:uid="{EA964F0E-F2AE-4ECB-A11C-13E0C59975E1}" name="WY 2018 " dataDxfId="10"/>
    <tableColumn id="22" xr3:uid="{9684820A-6DF3-4A8F-A6E2-C40108CF323B}" name="Total_Loss_WY2019" dataDxfId="9"/>
    <tableColumn id="23" xr3:uid="{2D599DBE-9D76-4B6F-87C8-2ED5C0ED5C60}" name="WY 2019 " dataDxfId="8"/>
    <tableColumn id="24" xr3:uid="{5DDD8B60-E631-4AA3-9895-B2933EE7FEAB}" name="Total_Loss_WY2020" dataDxfId="7"/>
    <tableColumn id="25" xr3:uid="{C68E9B18-9D7A-44C7-B9E0-893B718493EE}" name="WY 2020 " dataDxfId="6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C777BF-CF3C-4E55-BEB4-47A41609DA81}" name="Table1" displayName="Table1" ref="A1:C16" totalsRowShown="0" headerRowDxfId="5" tableBorderDxfId="4">
  <autoFilter ref="A1:C16" xr:uid="{06C777BF-CF3C-4E55-BEB4-47A41609DA81}"/>
  <tableColumns count="3">
    <tableColumn id="1" xr3:uid="{D6C11C24-6335-41B6-9422-FE1244CFEC26}" name="WY"/>
    <tableColumn id="2" xr3:uid="{D11E0A83-D303-44C1-BDCF-11C57188ADCF}" name="Total winter-run Chinook salmon loss"/>
    <tableColumn id="3" xr3:uid="{A08B3A39-6057-4279-A384-EEDCD3F624EA}" name="Total steelhead loss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738683E-2BC0-4F16-ABD8-C5A52DB2275E}" name="Table12" displayName="Table12" ref="A1:AP266" totalsRowShown="0" headerRowDxfId="177">
  <autoFilter ref="A1:AP266" xr:uid="{5738683E-2BC0-4F16-ABD8-C5A52DB2275E}"/>
  <tableColumns count="42">
    <tableColumn id="1" xr3:uid="{3D48E221-44B5-4266-97DD-41ACDBA4AA70}" name="Date" dataDxfId="176"/>
    <tableColumn id="2" xr3:uid="{E1A045C1-6E5F-4D27-9C8F-C42154491010}" name="Controlling" dataDxfId="175"/>
    <tableColumn id="3" xr3:uid="{A4FAB73E-A906-4A7D-BD3D-7BA149AA2D43}" name="DCC open/close Orig" dataDxfId="174"/>
    <tableColumn id="4" xr3:uid="{1B45846D-E643-4806-86E3-75639100A63E}" name="DCC" dataDxfId="173"/>
    <tableColumn id="5" xr3:uid="{2F85534B-D14B-495B-B75E-3F6DE999C978}" name="DCC Notes" dataDxfId="172"/>
    <tableColumn id="6" xr3:uid="{89C5A394-DB80-41C8-B593-872A77E17E65}" name="OMR -5,000" dataDxfId="171"/>
    <tableColumn id="7" xr3:uid="{82D62525-A809-4BF4-9DEA-AD211FD5761A}" name="Permitted Capacity" dataDxfId="170">
      <calculatedColumnFormula>4600+6680</calculatedColumnFormula>
    </tableColumn>
    <tableColumn id="8" xr3:uid="{E0EDDE07-2F88-49EE-B7B7-1A368B067DB3}" name="Balance/Excess" dataDxfId="169"/>
    <tableColumn id="9" xr3:uid="{0E9BCF22-1260-435F-9810-991A6C954FC2}" name="Freeport Flows cfs" dataDxfId="168"/>
    <tableColumn id="10" xr3:uid="{E4FD968D-F438-4DC5-8E50-5BBCFD35574C}" name="Vernalis Flow cfs" dataDxfId="167"/>
    <tableColumn id="11" xr3:uid="{68A1D8CC-5B7C-4D23-9C57-8131D386232E}" name="OMR Index" dataDxfId="166"/>
    <tableColumn id="12" xr3:uid="{523483F6-78C6-4BA0-A8A5-78CD4C93DCD9}" name="OMR &gt; -5,000" dataDxfId="165"/>
    <tableColumn id="13" xr3:uid="{27758CE5-1642-4D55-8B79-5791EF1CB488}" name="OMR Index 5-day" dataDxfId="164"/>
    <tableColumn id="14" xr3:uid="{4148EEAF-A842-448B-9E58-FB22C3229895}" name="OMR Index 14-day" dataDxfId="163"/>
    <tableColumn id="15" xr3:uid="{F926A8A9-D65B-48ED-96E2-2467CB99FE85}" name="Mill Creek flow cfs" dataDxfId="162"/>
    <tableColumn id="16" xr3:uid="{DA42B30F-E3FB-46BE-96FF-0CE251478C71}" name="Wilkins Slough flow cfs" dataDxfId="161"/>
    <tableColumn id="17" xr3:uid="{65AB50DA-64AB-417F-802B-0A1625EFCF41}" name="Knights Landing Temperature F" dataDxfId="160"/>
    <tableColumn id="18" xr3:uid="{A9966A38-6709-42D7-BE48-80806D20A7F0}" name="Clifton Court Daily Avg. Temperature"/>
    <tableColumn id="19" xr3:uid="{5D7D6CE1-4C9B-4F3A-812A-93F5AEDD843B}" name="Clifton Court Daily Avg. Temperature (F)">
      <calculatedColumnFormula>(R2*1.8)+32</calculatedColumnFormula>
    </tableColumn>
    <tableColumn id="20" xr3:uid="{969D4D95-E16F-46A3-AC66-2C5BB3A443F8}" name="Mossdale (F)" dataDxfId="159"/>
    <tableColumn id="21" xr3:uid="{136AFD61-0879-490A-9B22-9671FF7CF854}" name="Prisoners Point (F)" dataDxfId="158"/>
    <tableColumn id="22" xr3:uid="{FA2ABCCF-59A4-46EC-A5B7-9750CA7E8B41}" name="Threshold (71.6 F)" dataDxfId="157"/>
    <tableColumn id="23" xr3:uid="{B426AF4B-5611-43F2-BCFD-7F5D2D1DF823}" name="Threshold (72 F)" dataDxfId="156"/>
    <tableColumn id="24" xr3:uid="{806CF7CA-9BE6-490D-9643-76A53177D0A7}" name="Threshold (77 F)" dataDxfId="155"/>
    <tableColumn id="25" xr3:uid="{7E381263-56DA-4C79-B49B-0E63D15D85AF}" name="Old Bacon Island Turbidity (FNU)" dataDxfId="154"/>
    <tableColumn id="26" xr3:uid="{A8A828AF-E83B-411D-97C2-89A01FD9D72D}" name="Old Bacon Island Turbidity Threshold" dataDxfId="153"/>
    <tableColumn id="27" xr3:uid="{64DD9FE3-EEB3-430F-8806-F5E394E7EAE3}" name="Freeport flow 3 Day Avg. (cfs)"/>
    <tableColumn id="28" xr3:uid="{664C5325-40A3-4667-B7E7-9F7B8E0DEA01}" name="Freeport flow 3 Day Avg. Threshold" dataDxfId="152"/>
    <tableColumn id="29" xr3:uid="{01E98040-D258-4F86-BAAB-8046062B7BF9}" name="Freeport Turbidity 3 Day Avg. (FNU)"/>
    <tableColumn id="30" xr3:uid="{3ED017A5-BC08-4EF9-9F37-12578AEA6143}" name="Freeport Turbidity 3 Day Avg. Threshold" dataDxfId="151"/>
    <tableColumn id="31" xr3:uid="{C4E6CF76-D62C-4821-9C75-EE3D800C85F6}" name="QWEST"/>
    <tableColumn id="32" xr3:uid="{91ACDBB1-7221-4838-A9F9-1F165471407B}" name="QWEST Threshold"/>
    <tableColumn id="33" xr3:uid="{D2A453D4-9483-4960-B76F-A959151E63DA}" name="Jones PP (cfs)" dataDxfId="150"/>
    <tableColumn id="34" xr3:uid="{882B9BB8-013A-4C1C-A42F-B0CE718F74EC}" name="Clifton Court Inflow (cfs)" dataDxfId="149"/>
    <tableColumn id="35" xr3:uid="{9DF9E95D-70CC-45CC-941B-DC0AFF773A1A}" name="Combined Exports" dataDxfId="148"/>
    <tableColumn id="36" xr3:uid="{C5556289-5F3E-4289-A040-1C73D47B6AAC}" name="Historic Old Bacon Island Turbidity (FNU)"/>
    <tableColumn id="37" xr3:uid="{154E1DE2-74D8-4223-AEAC-141812218A38}" name="Historic Clifton Court temperature F"/>
    <tableColumn id="38" xr3:uid="{095B9C65-9A59-4BC3-8782-B06C482753F7}" name="Standard Deviation Historic OBI (FNU)"/>
    <tableColumn id="39" xr3:uid="{D01B96CB-95BB-4C20-8202-605C513C5FFA}" name="Upperlimit OBI"/>
    <tableColumn id="40" xr3:uid="{B1BEB951-E7A9-4F53-8A15-003079294FEB}" name="LowerLimit Obi"/>
    <tableColumn id="41" xr3:uid="{CD108098-C33C-47BD-9375-8C61640A4BA3}" name="OMR range minimum"/>
    <tableColumn id="42" xr3:uid="{9524E753-0951-4437-8BF6-6EDD2513740B}" name="OMR range maximum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6BCE6CF-B8D2-4D86-8D30-F496E81675C5}" name="Table11" displayName="Table11" ref="A1:E571" totalsRowShown="0" headerRowDxfId="147" dataDxfId="146">
  <autoFilter ref="A1:E571" xr:uid="{86BCE6CF-B8D2-4D86-8D30-F496E81675C5}"/>
  <tableColumns count="5">
    <tableColumn id="1" xr3:uid="{CF486EBC-5FDE-4358-80FF-EB8C26AAC31A}" name="event" dataDxfId="145"/>
    <tableColumn id="2" xr3:uid="{70C3D264-7FB6-48FA-848F-2974C44AB5B1}" name="group" dataDxfId="144"/>
    <tableColumn id="3" xr3:uid="{74507618-3168-4223-A23B-519CD3A424B5}" name="start" dataDxfId="143">
      <calculatedColumnFormula>D1</calculatedColumnFormula>
    </tableColumn>
    <tableColumn id="4" xr3:uid="{32D13DB3-7AF7-4E3A-BEA2-440253DCF026}" name="end" dataDxfId="142">
      <calculatedColumnFormula>C2+7</calculatedColumnFormula>
    </tableColumn>
    <tableColumn id="5" xr3:uid="{BDC546FF-9A69-466D-8E31-5C900731DB9F}" name="notes" dataDxfId="14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6D5FB22-93B2-421A-B7FB-DBB7303CC1EC}" name="Table10" displayName="Table10" ref="A1:E274" totalsRowShown="0" headerRowDxfId="140" dataDxfId="139">
  <autoFilter ref="A1:E274" xr:uid="{E6D5FB22-93B2-421A-B7FB-DBB7303CC1EC}"/>
  <tableColumns count="5">
    <tableColumn id="1" xr3:uid="{6B3475B6-63DA-4D97-A0E8-0BB03E5DB16A}" name="Event" dataDxfId="138"/>
    <tableColumn id="2" xr3:uid="{2A0FC04A-D72B-4269-A6A6-4664591A4CE1}" name="Group" dataDxfId="137"/>
    <tableColumn id="3" xr3:uid="{478A5F55-2AD7-4AA5-A604-C85F271F733D}" name="Start" dataDxfId="136"/>
    <tableColumn id="4" xr3:uid="{AED3DA52-67C4-449E-9473-EAE483435333}" name="End" dataDxfId="135"/>
    <tableColumn id="5" xr3:uid="{E90B9219-9F3A-4EA5-94D7-EA9CDC9916F2}" name="Notes" dataDxfId="13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64A39CC-D4CF-4B9B-8762-DA1B6677BF23}" name="Table9" displayName="Table9" ref="A1:K79" totalsRowShown="0" headerRowDxfId="133" dataDxfId="132">
  <autoFilter ref="A1:K79" xr:uid="{E64A39CC-D4CF-4B9B-8762-DA1B6677BF23}"/>
  <tableColumns count="11">
    <tableColumn id="1" xr3:uid="{5DD1F65C-18A9-4175-9174-734FB6B946D8}" name="Agency" dataDxfId="131"/>
    <tableColumn id="2" xr3:uid="{F2534E77-98D0-4260-BF39-124E0E4699C0}" name="Project" dataDxfId="130"/>
    <tableColumn id="3" xr3:uid="{9E20AC2F-BFB6-40FF-9DC8-81D4BCA14C17}" name="Date" dataDxfId="129"/>
    <tableColumn id="4" xr3:uid="{8A7CB407-7A88-4583-A1EF-AFC5591B357E}" name="Survey" dataDxfId="128"/>
    <tableColumn id="5" xr3:uid="{93E512AE-46D8-4F27-B612-4732A3333805}" name="Station" dataDxfId="127"/>
    <tableColumn id="6" xr3:uid="{92F001CB-8E7D-4CDC-A2F2-B697CB22FB31}" name="FishCode" dataDxfId="126"/>
    <tableColumn id="7" xr3:uid="{F59ED6EF-3C0F-43D2-BF21-CD157935069B}" name="Common Name" dataDxfId="125"/>
    <tableColumn id="8" xr3:uid="{24619B2C-F5DE-47AD-BB25-F9800196B180}" name="Catch" dataDxfId="124"/>
    <tableColumn id="9" xr3:uid="{09A45A9F-0071-4EF7-B442-0E19B45F9AEA}" name="Stratum" dataDxfId="123"/>
    <tableColumn id="10" xr3:uid="{2A2C2468-BD7C-46BF-A490-114622CA9BDD}" name="Lat" dataDxfId="122"/>
    <tableColumn id="11" xr3:uid="{F91317B2-72FF-4694-84FC-83032EA26273}" name="Long" dataDxfId="12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597ECB0-D04F-4CF8-9808-51CB5434F0CE}" name="Table8" displayName="Table8" ref="A1:M265" totalsRowShown="0" headerRowDxfId="120" dataDxfId="119">
  <autoFilter ref="A1:M265" xr:uid="{A597ECB0-D04F-4CF8-9808-51CB5434F0CE}"/>
  <tableColumns count="13">
    <tableColumn id="1" xr3:uid="{F0595091-9204-4ED0-97E7-7F71ED73C4CC}" name="Date" dataDxfId="118"/>
    <tableColumn id="2" xr3:uid="{069DB427-F2D9-4CB1-999D-E3C8094A4474}" name="Natural Winter-Run Yet to Enter Delta" dataDxfId="117"/>
    <tableColumn id="3" xr3:uid="{5E2FC67E-CFBA-4632-B114-BEEEF9124E1B}" name="Natural Winter-Run In Delta" dataDxfId="116"/>
    <tableColumn id="4" xr3:uid="{4EACC7A6-3700-4DA8-B72C-AF64DFEEEDA7}" name="Natural Winter-Run Exited Delta" dataDxfId="115"/>
    <tableColumn id="5" xr3:uid="{85D80E8B-47C7-45BE-9FB3-19CA1A9277B6}" name="Hatchery Winter-Run Yet to Enter Delta" dataDxfId="114"/>
    <tableColumn id="6" xr3:uid="{1F6507A0-9EC5-40DE-825B-F6DF7B2BC367}" name="Hatchery Winter-Run In Delta" dataDxfId="113"/>
    <tableColumn id="7" xr3:uid="{DC831200-4A86-4DB0-A3A7-47163F5C04F4}" name="Hatchery Winter-Run Exited Delta" dataDxfId="112"/>
    <tableColumn id="8" xr3:uid="{002AFF87-57A8-4719-818B-E3E45B572365}" name="Natural Steelhead Yet to Enter Delta" dataDxfId="111"/>
    <tableColumn id="9" xr3:uid="{84D16115-D1B4-4248-ADCD-E8EF20E8DD5A}" name="Natural Steelhead In Delta" dataDxfId="110"/>
    <tableColumn id="10" xr3:uid="{26217F09-84D1-44EE-AC6A-85346E8442FC}" name="Natural Steelhead Exited Delta" dataDxfId="109"/>
    <tableColumn id="11" xr3:uid="{A9328CD4-40DA-46A4-B954-A26979C8EF8D}" name="Natural Spring-Run Yet to Enter Delta" dataDxfId="108"/>
    <tableColumn id="12" xr3:uid="{C18C69C0-C5CC-4DEE-9A39-4C1D73EBBCD7}" name="Natural Spring-Run In Delta" dataDxfId="107"/>
    <tableColumn id="13" xr3:uid="{14D0E0C2-C94B-485D-99A7-773C2EEC34B6}" name="Natural Spring-Run Exited Delta" dataDxfId="10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54EE8A-4B42-4709-AA5C-E94AEAFD576B}" name="Table14" displayName="Table14" ref="A1:C23" totalsRowShown="0">
  <autoFilter ref="A1:C23" xr:uid="{BF54EE8A-4B42-4709-AA5C-E94AEAFD576B}"/>
  <tableColumns count="3">
    <tableColumn id="1" xr3:uid="{67F548AA-3302-4641-99DC-F0A1BE3B300F}" name="Controlling Factor" dataDxfId="2"/>
    <tableColumn id="2" xr3:uid="{8C57A4D5-B5CA-4E5F-A5E5-988A34CB920D}" name="start" dataDxfId="1"/>
    <tableColumn id="3" xr3:uid="{C139F4E1-4DC6-45E1-B45F-8B14BBE57256}" name="end" dataDxfId="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8EDE231-41C7-497A-A70D-4D0DC8E66230}" name="Table7" displayName="Table7" ref="A1:AE273" totalsRowShown="0" headerRowDxfId="105" dataDxfId="104">
  <autoFilter ref="A1:AE273" xr:uid="{58EDE231-41C7-497A-A70D-4D0DC8E66230}"/>
  <tableColumns count="31">
    <tableColumn id="1" xr3:uid="{E44797D3-26A9-4666-878C-F49D6E3EA33F}" name="Date" dataDxfId="103"/>
    <tableColumn id="2" xr3:uid="{58E63FA5-F9D3-41A3-874A-4ED0CCCE25CB}" name="GST salvage daily" dataDxfId="102"/>
    <tableColumn id="3" xr3:uid="{274FE250-3E93-429D-B26C-15E97B9E4198}" name="GST salvage cumulative WY 2021" dataDxfId="101"/>
    <tableColumn id="4" xr3:uid="{3804B80C-5F88-4463-A654-7BB80B5D449F}" name="GST salvage cumulative life of PA" dataDxfId="100"/>
    <tableColumn id="5" xr3:uid="{611B4B36-FB62-4656-BE37-A03C9B4456DC}" name="GST Salvage Threshold" dataDxfId="99"/>
    <tableColumn id="6" xr3:uid="{367B5EC7-A4F5-42C1-A524-8587AC9B2C1E}" name="Natural WR loss daily" dataDxfId="98"/>
    <tableColumn id="7" xr3:uid="{806B7FC7-9D00-44C7-BA9F-D9F288F8A9C8}" name="Natural WR cumulative loss " dataDxfId="97"/>
    <tableColumn id="8" xr3:uid="{6289A032-3778-434B-8B14-AAF3723F494A}" name="Natural WR loss cumulative life of PA" dataDxfId="96"/>
    <tableColumn id="9" xr3:uid="{EB78134D-02F8-498F-AC5E-5A6B1EBF026D}" name="Natural WR loss threshold (50%)" dataDxfId="95">
      <calculatedColumnFormula>I1</calculatedColumnFormula>
    </tableColumn>
    <tableColumn id="10" xr3:uid="{F89D5FB8-B89F-4854-9875-4D299DD1F755}" name="Natural WR cumulative loss threshold (75%)" dataDxfId="94">
      <calculatedColumnFormula>J1</calculatedColumnFormula>
    </tableColumn>
    <tableColumn id="11" xr3:uid="{B1809D14-8EB6-4EDA-A469-1BAB509EB4FA}" name="Natural WR cumulative loss threshold (90%)" dataDxfId="93">
      <calculatedColumnFormula>K1</calculatedColumnFormula>
    </tableColumn>
    <tableColumn id="12" xr3:uid="{020B29E7-6D5D-493E-8E7F-999C5FB30CFA}" name="Natural WR cumulative loss threshold (100%)" dataDxfId="92">
      <calculatedColumnFormula>L1</calculatedColumnFormula>
    </tableColumn>
    <tableColumn id="13" xr3:uid="{77DADAAB-919B-4D78-B317-5A75899B4121}" name="Natural WR 45deg cumulative life of PA" dataDxfId="91"/>
    <tableColumn id="14" xr3:uid="{07948CD0-0999-4010-8617-64DE15D73153}" name="Natural SH loss daily" dataDxfId="90"/>
    <tableColumn id="15" xr3:uid="{AABB3DF2-6A8D-404C-8728-10AA5574A600}" name="Natural SH loss cumulative WY2021 D - M" dataDxfId="89"/>
    <tableColumn id="16" xr3:uid="{27F80AC9-15B1-4AFB-9091-632FC0D9D2E4}" name="Natural SH loss cumulative WY2021 A - J" dataDxfId="88"/>
    <tableColumn id="17" xr3:uid="{8B0EE7AC-6CA8-48A6-A206-00B99902DBE6}" name="Natural SH loss cumulative life of PA D - M" dataDxfId="87"/>
    <tableColumn id="18" xr3:uid="{2F3EBA83-9372-4476-B91C-72DCDD7C872F}" name="Natural SH loss cumulative life of PA A - J" dataDxfId="86"/>
    <tableColumn id="19" xr3:uid="{D8933EBB-098B-4540-8689-876355C5B05D}" name="Natural SH loss threshold (50%) D - M" dataDxfId="85"/>
    <tableColumn id="20" xr3:uid="{35F134A9-774A-4412-9BAA-E92EEC02827F}" name="Natural SH loss threshold (75%) D - M" dataDxfId="84"/>
    <tableColumn id="21" xr3:uid="{B46FA7C2-27A0-45FB-8864-88511CA10F55}" name="Natural SH loss threshold (90%) D - M" dataDxfId="83"/>
    <tableColumn id="22" xr3:uid="{9FF776D4-5F7C-4861-BA8B-0D97C1645E03}" name="Natural SH loss threshold (100%) D - M" dataDxfId="82"/>
    <tableColumn id="23" xr3:uid="{5CCE2626-D9A0-4287-A97F-52389BE54A32}" name="Natural SH loss threshold (50%) A - J" dataDxfId="81"/>
    <tableColumn id="24" xr3:uid="{5097836A-DCC2-47D8-B627-24B2FEC279A3}" name="Natural SH loss threshold (75%) A - J" dataDxfId="80"/>
    <tableColumn id="25" xr3:uid="{C9DD06E7-E2F2-4C66-954B-F449729713B6}" name="Natural SH loss threshold (90%) A - J " dataDxfId="79"/>
    <tableColumn id="26" xr3:uid="{4ACA63F1-5CEB-43A3-86E4-17A214AA9345}" name="Natural SH loss threshold (100%) A - J" dataDxfId="78"/>
    <tableColumn id="27" xr3:uid="{B6F0DD0F-1602-4A0F-92F7-ACAA52011F79}" name="Natural SH life of BO D - M " dataDxfId="77"/>
    <tableColumn id="28" xr3:uid="{9DD7FCE6-F9A5-4C8C-9486-221B4E7F0799}" name="Natural SH life of BO A - J" dataDxfId="76"/>
    <tableColumn id="29" xr3:uid="{BA776869-F4E2-4E63-B711-402DFAB1205B}" name="Natural SH D-M 45deg cumulative life of PA" dataDxfId="75">
      <calculatedColumnFormula>AC1+699.35</calculatedColumnFormula>
    </tableColumn>
    <tableColumn id="30" xr3:uid="{8BD2871F-054E-42C6-B892-2C72B6ED239F}" name="Natural SH A-J 45deg cumulative life of PA" dataDxfId="74"/>
    <tableColumn id="31" xr3:uid="{DF4A865C-A248-4676-9EC2-676920C5FB69}" name="Natural WR life of BO" dataDxfId="7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FF15E16-4844-4C21-9A32-ADDB49407191}" name="Table6" displayName="Table6" ref="A1:E265" totalsRowShown="0" headerRowDxfId="72">
  <autoFilter ref="A1:E265" xr:uid="{FFF15E16-4844-4C21-9A32-ADDB49407191}"/>
  <tableColumns count="5">
    <tableColumn id="1" xr3:uid="{B1B9F0C3-2E79-4B06-821D-B2CED0C0F88E}" name="Date" dataDxfId="71"/>
    <tableColumn id="2" xr3:uid="{4763A408-5001-4439-A14D-8DC3835641DA}" name="DCC Gates Closed" dataDxfId="70"/>
    <tableColumn id="3" xr3:uid="{61D495AF-ED15-4C5A-A715-C9D092909410}" name="KLCI (winter-run)" dataDxfId="69"/>
    <tableColumn id="4" xr3:uid="{E7B8E51B-B97A-4600-B598-1EA3116AFF7B}" name="SCI (seine)" dataDxfId="68"/>
    <tableColumn id="5" xr3:uid="{5223C632-85D0-4C30-B3F8-FA2F2CF8C2AA}" name="SCI (trawl)" dataDxfId="6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dec.water.ca.gov/dynamicapp/wsSensorData" TargetMode="External"/><Relationship Id="rId13" Type="http://schemas.openxmlformats.org/officeDocument/2006/relationships/hyperlink" Target="https://cdec.water.ca.gov/dynamicapp/wsSensorData" TargetMode="External"/><Relationship Id="rId18" Type="http://schemas.openxmlformats.org/officeDocument/2006/relationships/hyperlink" Target="https://filelib.wildlife.ca.gov/Public/salvage/Salmon%20Monitoring%20Team/" TargetMode="External"/><Relationship Id="rId26" Type="http://schemas.openxmlformats.org/officeDocument/2006/relationships/table" Target="../tables/table1.xml"/><Relationship Id="rId3" Type="http://schemas.openxmlformats.org/officeDocument/2006/relationships/hyperlink" Target="https://cdec.water.ca.gov/dynamicapp/wsSensorData" TargetMode="External"/><Relationship Id="rId21" Type="http://schemas.openxmlformats.org/officeDocument/2006/relationships/hyperlink" Target="https://filelib.wildlife.ca.gov/Public/salvage/Salmon%20Monitoring%20Team/" TargetMode="External"/><Relationship Id="rId7" Type="http://schemas.openxmlformats.org/officeDocument/2006/relationships/hyperlink" Target="https://cdec.water.ca.gov/dynamicapp/wsSensorData" TargetMode="External"/><Relationship Id="rId12" Type="http://schemas.openxmlformats.org/officeDocument/2006/relationships/hyperlink" Target="https://cdec.water.ca.gov/dynamicapp/wsSensorData" TargetMode="External"/><Relationship Id="rId17" Type="http://schemas.openxmlformats.org/officeDocument/2006/relationships/hyperlink" Target="https://filelib.wildlife.ca.gov/Public/salvage/Salmon%20Monitoring%20Team/" TargetMode="External"/><Relationship Id="rId25" Type="http://schemas.openxmlformats.org/officeDocument/2006/relationships/hyperlink" Target="https://filelib.wildlife.ca.gov/Public/salvage/Salmon%20Monitoring%20Team/" TargetMode="External"/><Relationship Id="rId2" Type="http://schemas.openxmlformats.org/officeDocument/2006/relationships/hyperlink" Target="https://www.calfish.org/ProgramsData/ConservationandManagement/CentralValleyMonitoring/SacramentoValleyTributaryMonitoring/MiddleSacramentoRiverSalmonandSteelheadMonitoring.aspx" TargetMode="External"/><Relationship Id="rId16" Type="http://schemas.openxmlformats.org/officeDocument/2006/relationships/hyperlink" Target="https://filelib.wildlife.ca.gov/Public/salvage/Salmon%20Monitoring%20Team/" TargetMode="External"/><Relationship Id="rId20" Type="http://schemas.openxmlformats.org/officeDocument/2006/relationships/hyperlink" Target="https://www.calfish.org/ProgramsData/ConservationandManagement/CentralValleyMonitoring/SacramentoValleyTributaryMonitoring/MiddleSacramentoRiverSalmonandSteelheadMonitoring.aspx" TargetMode="External"/><Relationship Id="rId1" Type="http://schemas.openxmlformats.org/officeDocument/2006/relationships/hyperlink" Target="https://www.calfish.org/ProgramsData/ConservationandManagement/CentralValleyMonitoring/SacramentoValleyTributaryMonitoring/MiddleSacramentoRiverSalmonandSteelheadMonitoring.aspx" TargetMode="External"/><Relationship Id="rId6" Type="http://schemas.openxmlformats.org/officeDocument/2006/relationships/hyperlink" Target="https://cdec.water.ca.gov/dynamicapp/wsSensorData" TargetMode="External"/><Relationship Id="rId11" Type="http://schemas.openxmlformats.org/officeDocument/2006/relationships/hyperlink" Target="https://cdec.water.ca.gov/dynamicapp/wsSensorData" TargetMode="External"/><Relationship Id="rId24" Type="http://schemas.openxmlformats.org/officeDocument/2006/relationships/hyperlink" Target="https://filelib.wildlife.ca.gov/Public/salvage/Salmon%20Monitoring%20Team/" TargetMode="External"/><Relationship Id="rId5" Type="http://schemas.openxmlformats.org/officeDocument/2006/relationships/hyperlink" Target="https://cdec.water.ca.gov/dynamicapp/wsSensorData" TargetMode="External"/><Relationship Id="rId15" Type="http://schemas.openxmlformats.org/officeDocument/2006/relationships/hyperlink" Target="https://filelib.wildlife.ca.gov/Public/salvage/Salmon%20Monitoring%20Team/" TargetMode="External"/><Relationship Id="rId23" Type="http://schemas.openxmlformats.org/officeDocument/2006/relationships/hyperlink" Target="https://filelib.wildlife.ca.gov/Public/salvage/Salmon%20Monitoring%20Team/" TargetMode="External"/><Relationship Id="rId10" Type="http://schemas.openxmlformats.org/officeDocument/2006/relationships/hyperlink" Target="https://cdec.water.ca.gov/dynamicapp/wsSensorData" TargetMode="External"/><Relationship Id="rId19" Type="http://schemas.openxmlformats.org/officeDocument/2006/relationships/hyperlink" Target="https://filelib.wildlife.ca.gov/Public/salvage/Salmon%20Monitoring%20Team/" TargetMode="External"/><Relationship Id="rId4" Type="http://schemas.openxmlformats.org/officeDocument/2006/relationships/hyperlink" Target="https://cdec.water.ca.gov/dynamicapp/wsSensorData" TargetMode="External"/><Relationship Id="rId9" Type="http://schemas.openxmlformats.org/officeDocument/2006/relationships/hyperlink" Target="https://cdec.water.ca.gov/dynamicapp/wsSensorData" TargetMode="External"/><Relationship Id="rId14" Type="http://schemas.openxmlformats.org/officeDocument/2006/relationships/hyperlink" Target="https://cdec.water.ca.gov/dynamicapp/wsSensorData" TargetMode="External"/><Relationship Id="rId22" Type="http://schemas.openxmlformats.org/officeDocument/2006/relationships/hyperlink" Target="https://filelib.wildlife.ca.gov/Public/salvage/Salmon%20Monitoring%20Tea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8C7F-9001-4244-83A7-50DF31B9991F}">
  <dimension ref="A1:G210"/>
  <sheetViews>
    <sheetView topLeftCell="A124" zoomScale="50" zoomScaleNormal="50" workbookViewId="0">
      <selection activeCell="B11" sqref="B11"/>
    </sheetView>
  </sheetViews>
  <sheetFormatPr defaultColWidth="9.08984375" defaultRowHeight="14" x14ac:dyDescent="0.3"/>
  <cols>
    <col min="1" max="1" width="71.36328125" style="20" customWidth="1"/>
    <col min="2" max="2" width="16.453125" style="20" customWidth="1"/>
    <col min="3" max="3" width="13.90625" style="20" customWidth="1"/>
    <col min="4" max="4" width="128.08984375" style="20" bestFit="1" customWidth="1"/>
    <col min="5" max="16384" width="9.08984375" style="20"/>
  </cols>
  <sheetData>
    <row r="1" spans="1:7" x14ac:dyDescent="0.3">
      <c r="A1" s="19" t="s">
        <v>0</v>
      </c>
      <c r="B1" s="47"/>
      <c r="C1" s="47"/>
      <c r="D1" s="47"/>
      <c r="E1" s="47"/>
      <c r="F1" s="47"/>
      <c r="G1" s="47"/>
    </row>
    <row r="2" spans="1:7" x14ac:dyDescent="0.3">
      <c r="A2" s="114" t="s">
        <v>410</v>
      </c>
      <c r="B2" s="114" t="s">
        <v>1</v>
      </c>
      <c r="C2" s="114" t="s">
        <v>2</v>
      </c>
      <c r="D2" s="115" t="s">
        <v>3</v>
      </c>
      <c r="E2" s="47"/>
      <c r="F2" s="47"/>
      <c r="G2" s="47"/>
    </row>
    <row r="3" spans="1:7" x14ac:dyDescent="0.3">
      <c r="A3" s="31" t="s">
        <v>4</v>
      </c>
      <c r="B3" s="31"/>
      <c r="C3" s="31"/>
      <c r="D3" s="31"/>
      <c r="E3" s="47"/>
      <c r="F3" s="47"/>
      <c r="G3" s="47"/>
    </row>
    <row r="4" spans="1:7" s="32" customFormat="1" ht="15.5" x14ac:dyDescent="0.3">
      <c r="A4" s="49" t="s">
        <v>5</v>
      </c>
      <c r="B4" s="107"/>
      <c r="C4" s="49" t="s">
        <v>6</v>
      </c>
      <c r="D4" s="49" t="s">
        <v>409</v>
      </c>
    </row>
    <row r="5" spans="1:7" x14ac:dyDescent="0.3">
      <c r="A5" s="43" t="s">
        <v>7</v>
      </c>
      <c r="B5" s="38"/>
      <c r="C5" s="33" t="s">
        <v>8</v>
      </c>
      <c r="D5" s="35" t="s">
        <v>9</v>
      </c>
      <c r="E5" s="47"/>
      <c r="F5" s="47"/>
      <c r="G5" s="47"/>
    </row>
    <row r="6" spans="1:7" s="47" customFormat="1" x14ac:dyDescent="0.3">
      <c r="A6" s="43" t="s">
        <v>10</v>
      </c>
      <c r="B6" s="38"/>
      <c r="C6" s="33" t="s">
        <v>8</v>
      </c>
      <c r="D6" s="35" t="s">
        <v>11</v>
      </c>
    </row>
    <row r="7" spans="1:7" x14ac:dyDescent="0.3">
      <c r="A7" s="43" t="s">
        <v>12</v>
      </c>
      <c r="B7" s="34"/>
      <c r="C7" s="33"/>
      <c r="D7" s="35" t="s">
        <v>13</v>
      </c>
      <c r="E7" s="47"/>
      <c r="F7" s="47"/>
      <c r="G7" s="47"/>
    </row>
    <row r="8" spans="1:7" s="42" customFormat="1" x14ac:dyDescent="0.3">
      <c r="A8" s="43" t="s">
        <v>14</v>
      </c>
      <c r="B8" s="74"/>
      <c r="C8" s="43" t="s">
        <v>8</v>
      </c>
      <c r="D8" s="75" t="s">
        <v>15</v>
      </c>
    </row>
    <row r="9" spans="1:7" x14ac:dyDescent="0.3">
      <c r="A9" s="43" t="s">
        <v>16</v>
      </c>
      <c r="B9" s="74"/>
      <c r="C9" s="43"/>
      <c r="D9" s="75" t="s">
        <v>17</v>
      </c>
      <c r="E9" s="47"/>
      <c r="F9" s="47"/>
      <c r="G9" s="47"/>
    </row>
    <row r="10" spans="1:7" s="42" customFormat="1" x14ac:dyDescent="0.3">
      <c r="A10" s="43" t="s">
        <v>18</v>
      </c>
      <c r="B10" s="36" t="s">
        <v>19</v>
      </c>
      <c r="C10" s="43"/>
      <c r="D10" s="42" t="s">
        <v>20</v>
      </c>
    </row>
    <row r="11" spans="1:7" x14ac:dyDescent="0.3">
      <c r="A11" s="43" t="s">
        <v>21</v>
      </c>
      <c r="B11" s="36" t="s">
        <v>19</v>
      </c>
      <c r="C11" s="33"/>
      <c r="D11" s="47" t="s">
        <v>22</v>
      </c>
      <c r="E11" s="47"/>
      <c r="F11" s="47"/>
      <c r="G11" s="47"/>
    </row>
    <row r="12" spans="1:7" x14ac:dyDescent="0.3">
      <c r="A12" s="43" t="s">
        <v>23</v>
      </c>
      <c r="B12" s="47"/>
      <c r="C12" s="33" t="s">
        <v>8</v>
      </c>
      <c r="D12" s="32" t="s">
        <v>24</v>
      </c>
      <c r="E12" s="47"/>
      <c r="F12" s="47"/>
      <c r="G12" s="47"/>
    </row>
    <row r="13" spans="1:7" x14ac:dyDescent="0.3">
      <c r="A13" s="43" t="s">
        <v>25</v>
      </c>
      <c r="B13" s="47"/>
      <c r="C13" s="33" t="s">
        <v>8</v>
      </c>
      <c r="D13" s="32" t="s">
        <v>26</v>
      </c>
      <c r="E13" s="47"/>
      <c r="F13" s="47"/>
      <c r="G13" s="47"/>
    </row>
    <row r="14" spans="1:7" x14ac:dyDescent="0.3">
      <c r="A14" s="43" t="s">
        <v>27</v>
      </c>
      <c r="B14" s="47"/>
      <c r="C14" s="33" t="s">
        <v>8</v>
      </c>
      <c r="D14" s="32" t="s">
        <v>28</v>
      </c>
      <c r="E14" s="47"/>
      <c r="F14" s="47"/>
      <c r="G14" s="37"/>
    </row>
    <row r="15" spans="1:7" x14ac:dyDescent="0.3">
      <c r="A15" s="42" t="s">
        <v>29</v>
      </c>
      <c r="B15" s="38" t="s">
        <v>19</v>
      </c>
      <c r="C15" s="47"/>
      <c r="D15" s="47" t="s">
        <v>30</v>
      </c>
      <c r="E15" s="47"/>
      <c r="F15" s="47"/>
      <c r="G15" s="37"/>
    </row>
    <row r="16" spans="1:7" x14ac:dyDescent="0.3">
      <c r="A16" s="49" t="s">
        <v>31</v>
      </c>
      <c r="B16" s="38" t="s">
        <v>19</v>
      </c>
      <c r="C16" s="19"/>
      <c r="D16" s="47" t="s">
        <v>32</v>
      </c>
      <c r="E16" s="19"/>
      <c r="F16" s="47"/>
      <c r="G16" s="47"/>
    </row>
    <row r="17" spans="1:6" x14ac:dyDescent="0.3">
      <c r="A17" s="49" t="s">
        <v>33</v>
      </c>
      <c r="B17" s="38" t="s">
        <v>34</v>
      </c>
      <c r="C17" s="32" t="s">
        <v>35</v>
      </c>
      <c r="D17" s="47" t="s">
        <v>36</v>
      </c>
      <c r="E17" s="19"/>
      <c r="F17" s="47"/>
    </row>
    <row r="18" spans="1:6" x14ac:dyDescent="0.3">
      <c r="A18" s="42" t="s">
        <v>37</v>
      </c>
      <c r="B18" s="38" t="s">
        <v>19</v>
      </c>
      <c r="C18" s="32"/>
      <c r="D18" s="47" t="s">
        <v>38</v>
      </c>
      <c r="E18" s="19"/>
      <c r="F18" s="47"/>
    </row>
    <row r="19" spans="1:6" x14ac:dyDescent="0.3">
      <c r="A19" s="42" t="s">
        <v>39</v>
      </c>
      <c r="B19" s="38" t="s">
        <v>19</v>
      </c>
      <c r="C19" s="32"/>
      <c r="D19" s="47" t="s">
        <v>40</v>
      </c>
      <c r="E19" s="19"/>
      <c r="F19" s="47"/>
    </row>
    <row r="20" spans="1:6" x14ac:dyDescent="0.3">
      <c r="A20" s="42" t="s">
        <v>41</v>
      </c>
      <c r="B20" s="38" t="s">
        <v>19</v>
      </c>
      <c r="C20" s="32"/>
      <c r="D20" s="47" t="s">
        <v>42</v>
      </c>
      <c r="E20" s="19"/>
      <c r="F20" s="47"/>
    </row>
    <row r="21" spans="1:6" x14ac:dyDescent="0.3">
      <c r="A21" s="42" t="s">
        <v>43</v>
      </c>
      <c r="B21" s="38"/>
      <c r="C21" s="32"/>
      <c r="D21" s="47" t="s">
        <v>44</v>
      </c>
      <c r="E21" s="19"/>
      <c r="F21" s="47"/>
    </row>
    <row r="22" spans="1:6" x14ac:dyDescent="0.3">
      <c r="A22" s="42" t="s">
        <v>45</v>
      </c>
      <c r="B22" s="38"/>
      <c r="C22" s="32"/>
      <c r="D22" s="47" t="s">
        <v>46</v>
      </c>
      <c r="E22" s="19"/>
      <c r="F22" s="47"/>
    </row>
    <row r="23" spans="1:6" x14ac:dyDescent="0.3">
      <c r="A23" s="42" t="s">
        <v>47</v>
      </c>
      <c r="B23" s="38"/>
      <c r="C23" s="32"/>
      <c r="D23" s="47" t="s">
        <v>48</v>
      </c>
      <c r="E23" s="19"/>
      <c r="F23" s="47"/>
    </row>
    <row r="24" spans="1:6" x14ac:dyDescent="0.3">
      <c r="A24" s="42" t="s">
        <v>49</v>
      </c>
      <c r="B24" s="38" t="s">
        <v>19</v>
      </c>
      <c r="C24" s="32"/>
      <c r="D24" s="47" t="s">
        <v>50</v>
      </c>
      <c r="E24" s="19"/>
      <c r="F24" s="47"/>
    </row>
    <row r="25" spans="1:6" x14ac:dyDescent="0.3">
      <c r="A25" s="71" t="s">
        <v>51</v>
      </c>
      <c r="B25" s="38"/>
      <c r="C25" s="32"/>
      <c r="D25" s="47" t="s">
        <v>52</v>
      </c>
      <c r="E25" s="19"/>
      <c r="F25" s="47"/>
    </row>
    <row r="26" spans="1:6" x14ac:dyDescent="0.3">
      <c r="A26" s="42" t="s">
        <v>53</v>
      </c>
      <c r="B26" s="38" t="s">
        <v>19</v>
      </c>
      <c r="C26" s="32"/>
      <c r="D26" s="47" t="s">
        <v>54</v>
      </c>
      <c r="E26" s="19"/>
      <c r="F26" s="47"/>
    </row>
    <row r="27" spans="1:6" x14ac:dyDescent="0.3">
      <c r="A27" s="42" t="s">
        <v>55</v>
      </c>
      <c r="B27" s="38"/>
      <c r="C27" s="32"/>
      <c r="D27" s="47" t="s">
        <v>56</v>
      </c>
      <c r="E27" s="19"/>
      <c r="F27" s="47"/>
    </row>
    <row r="28" spans="1:6" ht="14.5" x14ac:dyDescent="0.35">
      <c r="A28" s="42" t="s">
        <v>57</v>
      </c>
      <c r="B28" s="66"/>
      <c r="C28" s="33" t="s">
        <v>8</v>
      </c>
      <c r="D28" s="38" t="s">
        <v>58</v>
      </c>
      <c r="E28" s="19"/>
      <c r="F28" s="47"/>
    </row>
    <row r="29" spans="1:6" x14ac:dyDescent="0.3">
      <c r="A29" s="42" t="s">
        <v>59</v>
      </c>
      <c r="B29" s="47"/>
      <c r="C29" s="32"/>
      <c r="D29" s="38" t="s">
        <v>60</v>
      </c>
      <c r="E29" s="19"/>
      <c r="F29" s="47"/>
    </row>
    <row r="30" spans="1:6" x14ac:dyDescent="0.3">
      <c r="A30" s="42" t="s">
        <v>61</v>
      </c>
      <c r="B30" s="39"/>
      <c r="C30" s="33" t="s">
        <v>8</v>
      </c>
      <c r="D30" s="47" t="s">
        <v>62</v>
      </c>
      <c r="E30" s="19"/>
      <c r="F30" s="19"/>
    </row>
    <row r="31" spans="1:6" x14ac:dyDescent="0.3">
      <c r="A31" s="42" t="s">
        <v>63</v>
      </c>
      <c r="B31" s="47"/>
      <c r="C31" s="33" t="s">
        <v>8</v>
      </c>
      <c r="D31" s="47" t="s">
        <v>64</v>
      </c>
      <c r="E31" s="19"/>
      <c r="F31" s="47"/>
    </row>
    <row r="32" spans="1:6" x14ac:dyDescent="0.3">
      <c r="A32" s="42" t="s">
        <v>65</v>
      </c>
      <c r="B32" s="47"/>
      <c r="C32" s="33" t="s">
        <v>8</v>
      </c>
      <c r="D32" s="38" t="s">
        <v>66</v>
      </c>
      <c r="E32" s="19"/>
      <c r="F32" s="47"/>
    </row>
    <row r="33" spans="1:5" x14ac:dyDescent="0.3">
      <c r="A33" s="42" t="s">
        <v>67</v>
      </c>
      <c r="B33" s="38" t="s">
        <v>19</v>
      </c>
      <c r="C33" s="47"/>
      <c r="D33" s="47" t="s">
        <v>68</v>
      </c>
      <c r="E33" s="47"/>
    </row>
    <row r="34" spans="1:5" x14ac:dyDescent="0.3">
      <c r="A34" s="42" t="s">
        <v>69</v>
      </c>
      <c r="B34" s="38" t="s">
        <v>19</v>
      </c>
      <c r="C34" s="32"/>
      <c r="D34" s="47" t="s">
        <v>70</v>
      </c>
      <c r="E34" s="19"/>
    </row>
    <row r="35" spans="1:5" x14ac:dyDescent="0.3">
      <c r="A35" s="42" t="s">
        <v>71</v>
      </c>
      <c r="B35" s="38" t="s">
        <v>19</v>
      </c>
      <c r="C35" s="47"/>
      <c r="D35" s="47" t="s">
        <v>72</v>
      </c>
      <c r="E35" s="47"/>
    </row>
    <row r="36" spans="1:5" x14ac:dyDescent="0.3">
      <c r="A36" s="42" t="s">
        <v>73</v>
      </c>
      <c r="B36" s="38"/>
      <c r="C36" s="47"/>
      <c r="D36" s="47" t="s">
        <v>74</v>
      </c>
      <c r="E36" s="47"/>
    </row>
    <row r="37" spans="1:5" x14ac:dyDescent="0.3">
      <c r="A37" s="42" t="s">
        <v>75</v>
      </c>
      <c r="B37" s="38"/>
      <c r="C37" s="47"/>
      <c r="D37" s="47" t="s">
        <v>76</v>
      </c>
      <c r="E37" s="47"/>
    </row>
    <row r="38" spans="1:5" x14ac:dyDescent="0.3">
      <c r="A38" s="42" t="s">
        <v>77</v>
      </c>
      <c r="B38" s="38"/>
      <c r="C38" s="47"/>
      <c r="D38" s="47" t="s">
        <v>78</v>
      </c>
      <c r="E38" s="47"/>
    </row>
    <row r="39" spans="1:5" x14ac:dyDescent="0.3">
      <c r="A39" s="42" t="s">
        <v>79</v>
      </c>
      <c r="B39" s="38"/>
      <c r="C39" s="47" t="s">
        <v>80</v>
      </c>
      <c r="D39" s="47" t="s">
        <v>81</v>
      </c>
      <c r="E39" s="47"/>
    </row>
    <row r="40" spans="1:5" x14ac:dyDescent="0.3">
      <c r="A40" s="42" t="s">
        <v>82</v>
      </c>
      <c r="B40" s="38"/>
      <c r="C40" s="47" t="s">
        <v>80</v>
      </c>
      <c r="D40" s="47" t="s">
        <v>81</v>
      </c>
      <c r="E40" s="47"/>
    </row>
    <row r="41" spans="1:5" x14ac:dyDescent="0.3">
      <c r="A41" s="42"/>
      <c r="B41" s="38"/>
      <c r="C41" s="47"/>
      <c r="D41" s="47"/>
      <c r="E41" s="47"/>
    </row>
    <row r="42" spans="1:5" x14ac:dyDescent="0.3">
      <c r="A42" s="42"/>
      <c r="B42" s="38"/>
      <c r="C42" s="47"/>
      <c r="D42" s="47"/>
      <c r="E42" s="47"/>
    </row>
    <row r="43" spans="1:5" x14ac:dyDescent="0.3">
      <c r="A43" s="19"/>
      <c r="B43" s="38"/>
      <c r="C43" s="47"/>
      <c r="D43" s="47"/>
      <c r="E43" s="47"/>
    </row>
    <row r="44" spans="1:5" x14ac:dyDescent="0.3">
      <c r="A44" s="31" t="s">
        <v>83</v>
      </c>
      <c r="B44" s="31"/>
      <c r="C44" s="31"/>
      <c r="D44" s="31"/>
      <c r="E44" s="47"/>
    </row>
    <row r="45" spans="1:5" s="42" customFormat="1" ht="15.5" x14ac:dyDescent="0.35">
      <c r="A45" s="4" t="s">
        <v>84</v>
      </c>
      <c r="B45" s="72" t="s">
        <v>85</v>
      </c>
      <c r="C45" s="4" t="s">
        <v>86</v>
      </c>
      <c r="D45" s="42" t="s">
        <v>87</v>
      </c>
    </row>
    <row r="46" spans="1:5" s="42" customFormat="1" ht="15.5" x14ac:dyDescent="0.35">
      <c r="A46" s="4" t="s">
        <v>88</v>
      </c>
      <c r="B46" s="72" t="s">
        <v>85</v>
      </c>
      <c r="C46" s="4" t="s">
        <v>86</v>
      </c>
    </row>
    <row r="47" spans="1:5" s="42" customFormat="1" ht="15.5" x14ac:dyDescent="0.35">
      <c r="A47" s="4" t="s">
        <v>89</v>
      </c>
      <c r="B47" s="72" t="s">
        <v>85</v>
      </c>
      <c r="C47" s="4"/>
    </row>
    <row r="48" spans="1:5" s="42" customFormat="1" ht="15.5" x14ac:dyDescent="0.35">
      <c r="A48" s="4" t="s">
        <v>90</v>
      </c>
      <c r="B48" s="72" t="s">
        <v>91</v>
      </c>
      <c r="C48" s="4"/>
    </row>
    <row r="49" spans="1:4" s="42" customFormat="1" ht="15.5" x14ac:dyDescent="0.35">
      <c r="A49" s="4" t="s">
        <v>92</v>
      </c>
      <c r="B49" s="72" t="s">
        <v>85</v>
      </c>
      <c r="C49" s="4" t="s">
        <v>93</v>
      </c>
      <c r="D49" s="42" t="s">
        <v>94</v>
      </c>
    </row>
    <row r="50" spans="1:4" s="42" customFormat="1" ht="15.5" x14ac:dyDescent="0.35">
      <c r="A50" s="4" t="s">
        <v>95</v>
      </c>
      <c r="B50" s="72" t="s">
        <v>85</v>
      </c>
      <c r="C50" s="4" t="s">
        <v>93</v>
      </c>
    </row>
    <row r="51" spans="1:4" s="42" customFormat="1" ht="15.5" x14ac:dyDescent="0.35">
      <c r="A51" s="4" t="s">
        <v>96</v>
      </c>
      <c r="B51" s="72" t="s">
        <v>91</v>
      </c>
      <c r="C51" s="4"/>
    </row>
    <row r="52" spans="1:4" s="42" customFormat="1" ht="15.5" x14ac:dyDescent="0.35">
      <c r="A52" s="4" t="s">
        <v>97</v>
      </c>
      <c r="B52" s="72" t="s">
        <v>91</v>
      </c>
      <c r="C52" s="4" t="s">
        <v>6</v>
      </c>
    </row>
    <row r="53" spans="1:4" s="42" customFormat="1" x14ac:dyDescent="0.3">
      <c r="A53" s="42" t="s">
        <v>98</v>
      </c>
      <c r="B53" s="36" t="s">
        <v>91</v>
      </c>
    </row>
    <row r="54" spans="1:4" s="42" customFormat="1" x14ac:dyDescent="0.3">
      <c r="A54" s="42" t="s">
        <v>99</v>
      </c>
      <c r="B54" s="36" t="s">
        <v>91</v>
      </c>
    </row>
    <row r="55" spans="1:4" s="42" customFormat="1" x14ac:dyDescent="0.3">
      <c r="A55" s="42" t="s">
        <v>100</v>
      </c>
      <c r="B55" s="36" t="s">
        <v>91</v>
      </c>
    </row>
    <row r="56" spans="1:4" s="42" customFormat="1" x14ac:dyDescent="0.3">
      <c r="A56" s="36" t="s">
        <v>101</v>
      </c>
      <c r="B56" s="36" t="s">
        <v>91</v>
      </c>
      <c r="D56" s="42" t="s">
        <v>102</v>
      </c>
    </row>
    <row r="57" spans="1:4" ht="15.5" x14ac:dyDescent="0.35">
      <c r="A57" s="42" t="s">
        <v>103</v>
      </c>
      <c r="B57" s="72" t="s">
        <v>85</v>
      </c>
      <c r="C57" s="42" t="s">
        <v>104</v>
      </c>
      <c r="D57" s="42" t="s">
        <v>105</v>
      </c>
    </row>
    <row r="58" spans="1:4" ht="15.5" x14ac:dyDescent="0.35">
      <c r="A58" s="42" t="s">
        <v>106</v>
      </c>
      <c r="B58" s="72" t="s">
        <v>85</v>
      </c>
      <c r="C58" s="42" t="s">
        <v>104</v>
      </c>
      <c r="D58" s="42"/>
    </row>
    <row r="59" spans="1:4" ht="15.5" x14ac:dyDescent="0.35">
      <c r="A59" s="42" t="s">
        <v>107</v>
      </c>
      <c r="B59" s="72" t="s">
        <v>85</v>
      </c>
      <c r="C59" s="42" t="s">
        <v>104</v>
      </c>
      <c r="D59" s="42"/>
    </row>
    <row r="60" spans="1:4" ht="15.5" x14ac:dyDescent="0.35">
      <c r="A60" s="42" t="s">
        <v>108</v>
      </c>
      <c r="B60" s="72" t="s">
        <v>85</v>
      </c>
      <c r="C60" s="42" t="s">
        <v>104</v>
      </c>
      <c r="D60" s="42"/>
    </row>
    <row r="61" spans="1:4" ht="15.5" x14ac:dyDescent="0.35">
      <c r="A61" s="42" t="s">
        <v>109</v>
      </c>
      <c r="B61" s="72" t="s">
        <v>85</v>
      </c>
      <c r="C61" s="42" t="s">
        <v>104</v>
      </c>
      <c r="D61" s="42"/>
    </row>
    <row r="62" spans="1:4" x14ac:dyDescent="0.3">
      <c r="A62" s="42" t="s">
        <v>110</v>
      </c>
      <c r="B62" s="36" t="s">
        <v>91</v>
      </c>
      <c r="C62" s="42"/>
      <c r="D62" s="42"/>
    </row>
    <row r="63" spans="1:4" x14ac:dyDescent="0.3">
      <c r="A63" s="42" t="s">
        <v>111</v>
      </c>
      <c r="B63" s="36" t="s">
        <v>91</v>
      </c>
      <c r="C63" s="42"/>
      <c r="D63" s="42"/>
    </row>
    <row r="64" spans="1:4" x14ac:dyDescent="0.3">
      <c r="A64" s="42" t="s">
        <v>112</v>
      </c>
      <c r="B64" s="36" t="s">
        <v>91</v>
      </c>
      <c r="C64" s="47"/>
      <c r="D64" s="42"/>
    </row>
    <row r="65" spans="1:4" x14ac:dyDescent="0.3">
      <c r="A65" s="42" t="s">
        <v>113</v>
      </c>
      <c r="B65" s="36" t="s">
        <v>91</v>
      </c>
      <c r="C65" s="47"/>
      <c r="D65" s="42"/>
    </row>
    <row r="66" spans="1:4" x14ac:dyDescent="0.3">
      <c r="A66" s="42" t="s">
        <v>114</v>
      </c>
      <c r="B66" s="36" t="s">
        <v>91</v>
      </c>
      <c r="C66" s="47"/>
      <c r="D66" s="42"/>
    </row>
    <row r="67" spans="1:4" x14ac:dyDescent="0.3">
      <c r="A67" s="42" t="s">
        <v>115</v>
      </c>
      <c r="B67" s="36" t="s">
        <v>91</v>
      </c>
      <c r="C67" s="47"/>
      <c r="D67" s="42"/>
    </row>
    <row r="68" spans="1:4" x14ac:dyDescent="0.3">
      <c r="A68" s="42" t="s">
        <v>116</v>
      </c>
      <c r="B68" s="36" t="s">
        <v>91</v>
      </c>
      <c r="C68" s="42"/>
      <c r="D68" s="42"/>
    </row>
    <row r="69" spans="1:4" x14ac:dyDescent="0.3">
      <c r="A69" s="42" t="s">
        <v>117</v>
      </c>
      <c r="B69" s="36" t="s">
        <v>91</v>
      </c>
      <c r="C69" s="42"/>
      <c r="D69" s="42"/>
    </row>
    <row r="70" spans="1:4" x14ac:dyDescent="0.3">
      <c r="A70" s="42" t="s">
        <v>118</v>
      </c>
      <c r="B70" s="36" t="s">
        <v>91</v>
      </c>
      <c r="C70" s="42"/>
      <c r="D70" s="42"/>
    </row>
    <row r="71" spans="1:4" x14ac:dyDescent="0.3">
      <c r="A71" s="42" t="s">
        <v>119</v>
      </c>
      <c r="B71" s="36" t="s">
        <v>91</v>
      </c>
      <c r="C71" s="42"/>
      <c r="D71" s="42"/>
    </row>
    <row r="72" spans="1:4" s="42" customFormat="1" ht="15.5" x14ac:dyDescent="0.35">
      <c r="A72" s="7" t="s">
        <v>120</v>
      </c>
    </row>
    <row r="73" spans="1:4" s="42" customFormat="1" ht="15.5" x14ac:dyDescent="0.35">
      <c r="A73" s="7" t="s">
        <v>121</v>
      </c>
    </row>
    <row r="74" spans="1:4" s="42" customFormat="1" ht="15.5" x14ac:dyDescent="0.35">
      <c r="A74" s="7"/>
    </row>
    <row r="75" spans="1:4" s="42" customFormat="1" x14ac:dyDescent="0.3">
      <c r="A75" s="31" t="s">
        <v>122</v>
      </c>
      <c r="B75" s="31"/>
      <c r="C75" s="31"/>
      <c r="D75" s="31"/>
    </row>
    <row r="76" spans="1:4" s="42" customFormat="1" x14ac:dyDescent="0.3">
      <c r="A76" s="47" t="s">
        <v>123</v>
      </c>
    </row>
    <row r="77" spans="1:4" s="47" customFormat="1" x14ac:dyDescent="0.3"/>
    <row r="78" spans="1:4" x14ac:dyDescent="0.3">
      <c r="A78" s="31" t="s">
        <v>124</v>
      </c>
      <c r="B78" s="31"/>
      <c r="C78" s="31"/>
      <c r="D78" s="31"/>
    </row>
    <row r="79" spans="1:4" x14ac:dyDescent="0.3">
      <c r="A79" s="36" t="s">
        <v>125</v>
      </c>
      <c r="B79" s="37"/>
      <c r="C79" s="47" t="s">
        <v>126</v>
      </c>
      <c r="D79" s="47" t="s">
        <v>127</v>
      </c>
    </row>
    <row r="80" spans="1:4" x14ac:dyDescent="0.3">
      <c r="A80" s="36" t="s">
        <v>128</v>
      </c>
      <c r="B80" s="37"/>
      <c r="C80" s="47" t="s">
        <v>126</v>
      </c>
      <c r="D80" s="47" t="s">
        <v>127</v>
      </c>
    </row>
    <row r="81" spans="1:4" x14ac:dyDescent="0.3">
      <c r="A81" s="36" t="s">
        <v>129</v>
      </c>
      <c r="B81" s="37"/>
      <c r="C81" s="47" t="s">
        <v>126</v>
      </c>
      <c r="D81" s="47" t="s">
        <v>127</v>
      </c>
    </row>
    <row r="82" spans="1:4" x14ac:dyDescent="0.3">
      <c r="A82" s="36" t="s">
        <v>130</v>
      </c>
      <c r="B82" s="37"/>
      <c r="C82" s="47" t="s">
        <v>126</v>
      </c>
      <c r="D82" s="47" t="s">
        <v>131</v>
      </c>
    </row>
    <row r="83" spans="1:4" x14ac:dyDescent="0.3">
      <c r="A83" s="36" t="s">
        <v>132</v>
      </c>
      <c r="B83" s="37"/>
      <c r="C83" s="47" t="s">
        <v>126</v>
      </c>
      <c r="D83" s="47" t="s">
        <v>131</v>
      </c>
    </row>
    <row r="84" spans="1:4" x14ac:dyDescent="0.3">
      <c r="A84" s="36" t="s">
        <v>133</v>
      </c>
      <c r="B84" s="37"/>
      <c r="C84" s="47" t="s">
        <v>126</v>
      </c>
      <c r="D84" s="47" t="s">
        <v>131</v>
      </c>
    </row>
    <row r="85" spans="1:4" x14ac:dyDescent="0.3">
      <c r="A85" s="36" t="s">
        <v>134</v>
      </c>
      <c r="B85" s="37"/>
      <c r="C85" s="47" t="s">
        <v>126</v>
      </c>
      <c r="D85" s="47" t="s">
        <v>127</v>
      </c>
    </row>
    <row r="86" spans="1:4" x14ac:dyDescent="0.3">
      <c r="A86" s="36" t="s">
        <v>135</v>
      </c>
      <c r="B86" s="37"/>
      <c r="C86" s="47" t="s">
        <v>126</v>
      </c>
      <c r="D86" s="47" t="s">
        <v>127</v>
      </c>
    </row>
    <row r="87" spans="1:4" x14ac:dyDescent="0.3">
      <c r="A87" s="36" t="s">
        <v>136</v>
      </c>
      <c r="B87" s="37"/>
      <c r="C87" s="47" t="s">
        <v>126</v>
      </c>
      <c r="D87" s="47" t="s">
        <v>127</v>
      </c>
    </row>
    <row r="88" spans="1:4" x14ac:dyDescent="0.3">
      <c r="A88" s="36" t="s">
        <v>137</v>
      </c>
      <c r="B88" s="47"/>
      <c r="C88" s="47" t="s">
        <v>126</v>
      </c>
      <c r="D88" s="47" t="s">
        <v>127</v>
      </c>
    </row>
    <row r="89" spans="1:4" x14ac:dyDescent="0.3">
      <c r="A89" s="36" t="s">
        <v>138</v>
      </c>
      <c r="B89" s="47"/>
      <c r="C89" s="47" t="s">
        <v>126</v>
      </c>
      <c r="D89" s="47" t="s">
        <v>127</v>
      </c>
    </row>
    <row r="90" spans="1:4" x14ac:dyDescent="0.3">
      <c r="A90" s="36" t="s">
        <v>139</v>
      </c>
      <c r="B90" s="47"/>
      <c r="C90" s="47" t="s">
        <v>126</v>
      </c>
      <c r="D90" s="47" t="s">
        <v>127</v>
      </c>
    </row>
    <row r="92" spans="1:4" x14ac:dyDescent="0.3">
      <c r="A92" s="40" t="s">
        <v>140</v>
      </c>
      <c r="B92" s="31"/>
      <c r="C92" s="31"/>
      <c r="D92" s="31"/>
    </row>
    <row r="93" spans="1:4" x14ac:dyDescent="0.3">
      <c r="A93" s="49" t="s">
        <v>141</v>
      </c>
      <c r="B93" s="38" t="s">
        <v>34</v>
      </c>
      <c r="C93" s="32" t="s">
        <v>35</v>
      </c>
      <c r="D93" s="32" t="s">
        <v>142</v>
      </c>
    </row>
    <row r="94" spans="1:4" x14ac:dyDescent="0.3">
      <c r="A94" s="49" t="s">
        <v>143</v>
      </c>
      <c r="B94" s="38" t="s">
        <v>34</v>
      </c>
      <c r="C94" s="32" t="s">
        <v>35</v>
      </c>
      <c r="D94" s="32" t="s">
        <v>144</v>
      </c>
    </row>
    <row r="95" spans="1:4" s="42" customFormat="1" x14ac:dyDescent="0.3">
      <c r="A95" s="42" t="s">
        <v>145</v>
      </c>
      <c r="B95" s="36"/>
      <c r="C95" s="49" t="s">
        <v>146</v>
      </c>
      <c r="D95" s="49" t="s">
        <v>147</v>
      </c>
    </row>
    <row r="96" spans="1:4" s="42" customFormat="1" x14ac:dyDescent="0.3">
      <c r="A96" s="42" t="s">
        <v>148</v>
      </c>
      <c r="B96" s="57"/>
      <c r="C96" s="49" t="s">
        <v>146</v>
      </c>
      <c r="D96" s="49" t="s">
        <v>147</v>
      </c>
    </row>
    <row r="97" spans="1:4" x14ac:dyDescent="0.3">
      <c r="A97" s="19"/>
      <c r="B97" s="19"/>
      <c r="C97" s="19"/>
      <c r="D97" s="19"/>
    </row>
    <row r="98" spans="1:4" s="56" customFormat="1" x14ac:dyDescent="0.3">
      <c r="A98" s="31" t="s">
        <v>149</v>
      </c>
      <c r="B98" s="55"/>
      <c r="C98" s="55"/>
      <c r="D98" s="55"/>
    </row>
    <row r="99" spans="1:4" s="42" customFormat="1" ht="15.5" x14ac:dyDescent="0.35">
      <c r="A99" s="45" t="s">
        <v>150</v>
      </c>
      <c r="B99" s="45"/>
      <c r="C99" s="57"/>
      <c r="D99" s="45" t="s">
        <v>151</v>
      </c>
    </row>
    <row r="100" spans="1:4" s="42" customFormat="1" ht="15.5" x14ac:dyDescent="0.35">
      <c r="A100" s="45" t="s">
        <v>152</v>
      </c>
      <c r="B100" s="45"/>
      <c r="C100" s="57"/>
      <c r="D100" s="45" t="s">
        <v>153</v>
      </c>
    </row>
    <row r="101" spans="1:4" s="42" customFormat="1" ht="15.5" x14ac:dyDescent="0.35">
      <c r="A101" s="45" t="s">
        <v>154</v>
      </c>
      <c r="B101" s="45"/>
      <c r="C101" s="57"/>
      <c r="D101" s="45" t="s">
        <v>155</v>
      </c>
    </row>
    <row r="102" spans="1:4" s="42" customFormat="1" ht="15.5" x14ac:dyDescent="0.35">
      <c r="A102" s="45" t="s">
        <v>156</v>
      </c>
      <c r="B102" s="45"/>
      <c r="C102" s="57"/>
      <c r="D102" s="45" t="s">
        <v>157</v>
      </c>
    </row>
    <row r="103" spans="1:4" s="42" customFormat="1" ht="15.5" x14ac:dyDescent="0.35">
      <c r="A103" s="45" t="s">
        <v>158</v>
      </c>
      <c r="B103" s="45"/>
      <c r="C103" s="57"/>
      <c r="D103" s="45"/>
    </row>
    <row r="104" spans="1:4" s="42" customFormat="1" ht="15.5" x14ac:dyDescent="0.35">
      <c r="A104" s="45" t="s">
        <v>159</v>
      </c>
      <c r="B104" s="45"/>
      <c r="C104" s="57"/>
      <c r="D104" s="45" t="s">
        <v>160</v>
      </c>
    </row>
    <row r="105" spans="1:4" s="42" customFormat="1" ht="15.5" x14ac:dyDescent="0.35">
      <c r="A105" s="45" t="s">
        <v>3</v>
      </c>
      <c r="B105" s="45"/>
      <c r="C105" s="57"/>
      <c r="D105" s="45" t="s">
        <v>161</v>
      </c>
    </row>
    <row r="106" spans="1:4" s="47" customFormat="1" x14ac:dyDescent="0.3">
      <c r="A106" s="19"/>
      <c r="B106" s="19"/>
      <c r="C106" s="19"/>
      <c r="D106" s="19"/>
    </row>
    <row r="107" spans="1:4" s="56" customFormat="1" x14ac:dyDescent="0.3">
      <c r="A107" s="31" t="s">
        <v>162</v>
      </c>
      <c r="B107" s="55"/>
      <c r="C107" s="55"/>
      <c r="D107" s="55"/>
    </row>
    <row r="108" spans="1:4" s="42" customFormat="1" ht="15.5" x14ac:dyDescent="0.35">
      <c r="A108" s="45" t="s">
        <v>150</v>
      </c>
      <c r="B108" s="57"/>
      <c r="C108" s="57"/>
      <c r="D108" s="45" t="s">
        <v>151</v>
      </c>
    </row>
    <row r="109" spans="1:4" s="42" customFormat="1" ht="15.5" x14ac:dyDescent="0.35">
      <c r="A109" s="45" t="s">
        <v>152</v>
      </c>
      <c r="B109" s="57"/>
      <c r="C109" s="57"/>
      <c r="D109" s="45" t="s">
        <v>153</v>
      </c>
    </row>
    <row r="110" spans="1:4" s="42" customFormat="1" ht="15.5" x14ac:dyDescent="0.35">
      <c r="A110" s="45" t="s">
        <v>154</v>
      </c>
      <c r="B110" s="57"/>
      <c r="C110" s="57"/>
      <c r="D110" s="45" t="s">
        <v>155</v>
      </c>
    </row>
    <row r="111" spans="1:4" s="42" customFormat="1" ht="15.5" x14ac:dyDescent="0.35">
      <c r="A111" s="45" t="s">
        <v>156</v>
      </c>
      <c r="B111" s="57"/>
      <c r="C111" s="57"/>
      <c r="D111" s="45" t="s">
        <v>157</v>
      </c>
    </row>
    <row r="112" spans="1:4" s="42" customFormat="1" ht="15.5" x14ac:dyDescent="0.35">
      <c r="A112" s="45" t="s">
        <v>158</v>
      </c>
      <c r="B112" s="57"/>
      <c r="C112" s="57"/>
      <c r="D112" s="45"/>
    </row>
    <row r="113" spans="1:4" s="42" customFormat="1" ht="15.5" x14ac:dyDescent="0.35">
      <c r="A113" s="45" t="s">
        <v>159</v>
      </c>
      <c r="B113" s="57"/>
      <c r="C113" s="57"/>
      <c r="D113" s="45" t="s">
        <v>160</v>
      </c>
    </row>
    <row r="114" spans="1:4" s="42" customFormat="1" ht="15.5" x14ac:dyDescent="0.35">
      <c r="A114" s="45" t="s">
        <v>3</v>
      </c>
      <c r="B114" s="57"/>
      <c r="C114" s="57"/>
      <c r="D114" s="45" t="s">
        <v>161</v>
      </c>
    </row>
    <row r="115" spans="1:4" s="47" customFormat="1" x14ac:dyDescent="0.3">
      <c r="A115" s="19"/>
      <c r="B115" s="19"/>
      <c r="C115" s="19"/>
      <c r="D115" s="19"/>
    </row>
    <row r="116" spans="1:4" x14ac:dyDescent="0.3">
      <c r="A116" s="40" t="s">
        <v>163</v>
      </c>
      <c r="B116" s="31"/>
      <c r="C116" s="31"/>
      <c r="D116" s="31"/>
    </row>
    <row r="117" spans="1:4" x14ac:dyDescent="0.3">
      <c r="A117" s="42" t="s">
        <v>164</v>
      </c>
      <c r="B117" s="47" t="s">
        <v>165</v>
      </c>
      <c r="C117" s="47" t="s">
        <v>166</v>
      </c>
      <c r="D117" s="47" t="s">
        <v>167</v>
      </c>
    </row>
    <row r="118" spans="1:4" x14ac:dyDescent="0.3">
      <c r="A118" s="42" t="s">
        <v>168</v>
      </c>
      <c r="B118" s="47" t="s">
        <v>165</v>
      </c>
      <c r="C118" s="47" t="s">
        <v>166</v>
      </c>
      <c r="D118" s="47" t="s">
        <v>169</v>
      </c>
    </row>
    <row r="119" spans="1:4" x14ac:dyDescent="0.3">
      <c r="A119" s="42" t="s">
        <v>170</v>
      </c>
      <c r="B119" s="47"/>
      <c r="C119" s="47"/>
      <c r="D119" s="47"/>
    </row>
    <row r="121" spans="1:4" x14ac:dyDescent="0.3">
      <c r="A121" s="40" t="s">
        <v>171</v>
      </c>
      <c r="B121" s="31"/>
      <c r="C121" s="31"/>
      <c r="D121" s="31"/>
    </row>
    <row r="122" spans="1:4" x14ac:dyDescent="0.3">
      <c r="A122" s="42" t="s">
        <v>172</v>
      </c>
      <c r="B122" s="47" t="s">
        <v>165</v>
      </c>
      <c r="C122" s="47" t="s">
        <v>173</v>
      </c>
      <c r="D122" s="47" t="s">
        <v>167</v>
      </c>
    </row>
    <row r="123" spans="1:4" x14ac:dyDescent="0.3">
      <c r="A123" s="42" t="s">
        <v>174</v>
      </c>
      <c r="B123" s="47" t="s">
        <v>165</v>
      </c>
      <c r="C123" s="47" t="s">
        <v>173</v>
      </c>
      <c r="D123" s="47" t="s">
        <v>169</v>
      </c>
    </row>
    <row r="124" spans="1:4" x14ac:dyDescent="0.3">
      <c r="A124" s="42" t="s">
        <v>170</v>
      </c>
      <c r="B124" s="47"/>
      <c r="C124" s="47"/>
      <c r="D124" s="47"/>
    </row>
    <row r="126" spans="1:4" x14ac:dyDescent="0.3">
      <c r="A126" s="40" t="s">
        <v>175</v>
      </c>
      <c r="B126" s="31"/>
      <c r="C126" s="31"/>
      <c r="D126" s="31"/>
    </row>
    <row r="127" spans="1:4" x14ac:dyDescent="0.3">
      <c r="A127" s="42" t="s">
        <v>176</v>
      </c>
      <c r="B127" s="47" t="s">
        <v>165</v>
      </c>
      <c r="C127" s="47" t="s">
        <v>166</v>
      </c>
      <c r="D127" s="47" t="s">
        <v>177</v>
      </c>
    </row>
    <row r="128" spans="1:4" x14ac:dyDescent="0.3">
      <c r="A128" s="42" t="s">
        <v>178</v>
      </c>
      <c r="B128" s="47" t="s">
        <v>165</v>
      </c>
      <c r="C128" s="47" t="s">
        <v>173</v>
      </c>
      <c r="D128" s="47" t="s">
        <v>179</v>
      </c>
    </row>
    <row r="129" spans="1:4" x14ac:dyDescent="0.3">
      <c r="A129" s="42" t="s">
        <v>170</v>
      </c>
      <c r="B129" s="47"/>
      <c r="C129" s="47"/>
      <c r="D129" s="47"/>
    </row>
    <row r="131" spans="1:4" x14ac:dyDescent="0.3">
      <c r="A131" s="31" t="s">
        <v>180</v>
      </c>
      <c r="B131" s="31"/>
      <c r="C131" s="31"/>
      <c r="D131" s="31"/>
    </row>
    <row r="132" spans="1:4" x14ac:dyDescent="0.3">
      <c r="A132" s="42" t="s">
        <v>181</v>
      </c>
      <c r="B132" s="47" t="s">
        <v>165</v>
      </c>
      <c r="C132" s="47" t="s">
        <v>166</v>
      </c>
      <c r="D132" s="47" t="s">
        <v>182</v>
      </c>
    </row>
    <row r="133" spans="1:4" x14ac:dyDescent="0.3">
      <c r="A133" s="42" t="s">
        <v>183</v>
      </c>
      <c r="B133" s="47" t="s">
        <v>165</v>
      </c>
      <c r="C133" s="47" t="s">
        <v>166</v>
      </c>
      <c r="D133" s="47" t="s">
        <v>182</v>
      </c>
    </row>
    <row r="134" spans="1:4" x14ac:dyDescent="0.3">
      <c r="A134" s="42" t="s">
        <v>184</v>
      </c>
      <c r="B134" s="47" t="s">
        <v>165</v>
      </c>
      <c r="C134" s="47" t="s">
        <v>166</v>
      </c>
      <c r="D134" s="47" t="s">
        <v>182</v>
      </c>
    </row>
    <row r="135" spans="1:4" x14ac:dyDescent="0.3">
      <c r="A135" s="42" t="s">
        <v>185</v>
      </c>
      <c r="B135" s="47" t="s">
        <v>165</v>
      </c>
      <c r="C135" s="47" t="s">
        <v>166</v>
      </c>
      <c r="D135" s="47" t="s">
        <v>182</v>
      </c>
    </row>
    <row r="136" spans="1:4" x14ac:dyDescent="0.3">
      <c r="A136" s="42" t="s">
        <v>186</v>
      </c>
      <c r="B136" s="47" t="s">
        <v>165</v>
      </c>
      <c r="C136" s="47" t="s">
        <v>166</v>
      </c>
      <c r="D136" s="47" t="s">
        <v>182</v>
      </c>
    </row>
    <row r="137" spans="1:4" x14ac:dyDescent="0.3">
      <c r="A137" s="42" t="s">
        <v>187</v>
      </c>
      <c r="B137" s="47" t="s">
        <v>165</v>
      </c>
      <c r="C137" s="47" t="s">
        <v>166</v>
      </c>
      <c r="D137" s="47" t="s">
        <v>182</v>
      </c>
    </row>
    <row r="138" spans="1:4" x14ac:dyDescent="0.3">
      <c r="A138" s="42" t="s">
        <v>188</v>
      </c>
      <c r="B138" s="47" t="s">
        <v>165</v>
      </c>
      <c r="C138" s="47" t="s">
        <v>166</v>
      </c>
      <c r="D138" s="47" t="s">
        <v>182</v>
      </c>
    </row>
    <row r="139" spans="1:4" x14ac:dyDescent="0.3">
      <c r="A139" s="42" t="s">
        <v>189</v>
      </c>
      <c r="B139" s="47" t="s">
        <v>165</v>
      </c>
      <c r="C139" s="47" t="s">
        <v>166</v>
      </c>
      <c r="D139" s="47" t="s">
        <v>182</v>
      </c>
    </row>
    <row r="140" spans="1:4" x14ac:dyDescent="0.3">
      <c r="A140" s="42" t="s">
        <v>190</v>
      </c>
      <c r="B140" s="47" t="s">
        <v>165</v>
      </c>
      <c r="C140" s="47" t="s">
        <v>166</v>
      </c>
      <c r="D140" s="47" t="s">
        <v>182</v>
      </c>
    </row>
    <row r="141" spans="1:4" x14ac:dyDescent="0.3">
      <c r="A141" s="42" t="s">
        <v>191</v>
      </c>
      <c r="B141" s="47" t="s">
        <v>165</v>
      </c>
      <c r="C141" s="47" t="s">
        <v>166</v>
      </c>
      <c r="D141" s="47" t="s">
        <v>182</v>
      </c>
    </row>
    <row r="142" spans="1:4" x14ac:dyDescent="0.3">
      <c r="A142" s="42" t="s">
        <v>192</v>
      </c>
      <c r="B142" s="47" t="s">
        <v>165</v>
      </c>
      <c r="C142" s="47" t="s">
        <v>166</v>
      </c>
      <c r="D142" s="47" t="s">
        <v>182</v>
      </c>
    </row>
    <row r="143" spans="1:4" x14ac:dyDescent="0.3">
      <c r="A143" s="42" t="s">
        <v>193</v>
      </c>
      <c r="B143" s="47" t="s">
        <v>165</v>
      </c>
      <c r="C143" s="47" t="s">
        <v>166</v>
      </c>
      <c r="D143" s="47" t="s">
        <v>182</v>
      </c>
    </row>
    <row r="144" spans="1:4" x14ac:dyDescent="0.3">
      <c r="A144" s="42" t="s">
        <v>194</v>
      </c>
      <c r="B144" s="47" t="s">
        <v>165</v>
      </c>
      <c r="C144" s="47" t="s">
        <v>166</v>
      </c>
      <c r="D144" s="47" t="s">
        <v>182</v>
      </c>
    </row>
    <row r="145" spans="1:4" x14ac:dyDescent="0.3">
      <c r="A145" s="42" t="s">
        <v>195</v>
      </c>
      <c r="B145" s="47" t="s">
        <v>165</v>
      </c>
      <c r="C145" s="47" t="s">
        <v>166</v>
      </c>
      <c r="D145" s="47" t="s">
        <v>182</v>
      </c>
    </row>
    <row r="146" spans="1:4" x14ac:dyDescent="0.3">
      <c r="A146" s="42" t="s">
        <v>196</v>
      </c>
      <c r="B146" s="47" t="s">
        <v>165</v>
      </c>
      <c r="C146" s="47" t="s">
        <v>166</v>
      </c>
      <c r="D146" s="47" t="s">
        <v>182</v>
      </c>
    </row>
    <row r="147" spans="1:4" x14ac:dyDescent="0.3">
      <c r="A147" s="42" t="s">
        <v>197</v>
      </c>
      <c r="B147" s="47" t="s">
        <v>165</v>
      </c>
      <c r="C147" s="47" t="s">
        <v>166</v>
      </c>
      <c r="D147" s="47" t="s">
        <v>182</v>
      </c>
    </row>
    <row r="148" spans="1:4" x14ac:dyDescent="0.3">
      <c r="A148" s="42" t="s">
        <v>198</v>
      </c>
      <c r="B148" s="47" t="s">
        <v>165</v>
      </c>
      <c r="C148" s="47" t="s">
        <v>166</v>
      </c>
      <c r="D148" s="47" t="s">
        <v>182</v>
      </c>
    </row>
    <row r="149" spans="1:4" x14ac:dyDescent="0.3">
      <c r="A149" s="42" t="s">
        <v>199</v>
      </c>
      <c r="B149" s="47" t="s">
        <v>165</v>
      </c>
      <c r="C149" s="47" t="s">
        <v>166</v>
      </c>
      <c r="D149" s="47" t="s">
        <v>182</v>
      </c>
    </row>
    <row r="150" spans="1:4" x14ac:dyDescent="0.3">
      <c r="A150" s="42" t="s">
        <v>200</v>
      </c>
      <c r="B150" s="47" t="s">
        <v>165</v>
      </c>
      <c r="C150" s="47" t="s">
        <v>166</v>
      </c>
      <c r="D150" s="47" t="s">
        <v>182</v>
      </c>
    </row>
    <row r="151" spans="1:4" x14ac:dyDescent="0.3">
      <c r="A151" s="42" t="s">
        <v>201</v>
      </c>
      <c r="B151" s="47" t="s">
        <v>165</v>
      </c>
      <c r="C151" s="47" t="s">
        <v>166</v>
      </c>
      <c r="D151" s="47" t="s">
        <v>182</v>
      </c>
    </row>
    <row r="152" spans="1:4" x14ac:dyDescent="0.3">
      <c r="A152" s="42" t="s">
        <v>202</v>
      </c>
      <c r="B152" s="47" t="s">
        <v>165</v>
      </c>
      <c r="C152" s="47" t="s">
        <v>166</v>
      </c>
      <c r="D152" s="47" t="s">
        <v>182</v>
      </c>
    </row>
    <row r="153" spans="1:4" x14ac:dyDescent="0.3">
      <c r="A153" s="42" t="s">
        <v>203</v>
      </c>
      <c r="B153" s="47" t="s">
        <v>165</v>
      </c>
      <c r="C153" s="47" t="s">
        <v>166</v>
      </c>
      <c r="D153" s="47" t="s">
        <v>182</v>
      </c>
    </row>
    <row r="154" spans="1:4" x14ac:dyDescent="0.3">
      <c r="A154" s="42" t="s">
        <v>204</v>
      </c>
      <c r="B154" s="47" t="s">
        <v>165</v>
      </c>
      <c r="C154" s="47" t="s">
        <v>166</v>
      </c>
      <c r="D154" s="47" t="s">
        <v>182</v>
      </c>
    </row>
    <row r="155" spans="1:4" s="47" customFormat="1" x14ac:dyDescent="0.3">
      <c r="A155" s="42" t="s">
        <v>205</v>
      </c>
      <c r="B155" s="42" t="s">
        <v>206</v>
      </c>
      <c r="C155" s="42" t="s">
        <v>207</v>
      </c>
      <c r="D155" s="42" t="s">
        <v>208</v>
      </c>
    </row>
    <row r="156" spans="1:4" s="47" customFormat="1" x14ac:dyDescent="0.3">
      <c r="A156" s="42" t="s">
        <v>209</v>
      </c>
      <c r="B156" s="42" t="s">
        <v>206</v>
      </c>
      <c r="C156" s="42" t="s">
        <v>207</v>
      </c>
      <c r="D156" s="42" t="s">
        <v>208</v>
      </c>
    </row>
    <row r="158" spans="1:4" x14ac:dyDescent="0.3">
      <c r="A158" s="31" t="s">
        <v>210</v>
      </c>
      <c r="B158" s="31"/>
      <c r="C158" s="31"/>
      <c r="D158" s="31"/>
    </row>
    <row r="159" spans="1:4" x14ac:dyDescent="0.3">
      <c r="A159" s="42" t="s">
        <v>181</v>
      </c>
      <c r="B159" s="47" t="s">
        <v>165</v>
      </c>
      <c r="C159" s="47" t="s">
        <v>173</v>
      </c>
      <c r="D159" s="47" t="s">
        <v>211</v>
      </c>
    </row>
    <row r="160" spans="1:4" x14ac:dyDescent="0.3">
      <c r="A160" s="42" t="s">
        <v>183</v>
      </c>
      <c r="B160" s="47" t="s">
        <v>165</v>
      </c>
      <c r="C160" s="47" t="s">
        <v>173</v>
      </c>
      <c r="D160" s="47" t="s">
        <v>211</v>
      </c>
    </row>
    <row r="161" spans="1:4" x14ac:dyDescent="0.3">
      <c r="A161" s="42" t="s">
        <v>184</v>
      </c>
      <c r="B161" s="47" t="s">
        <v>165</v>
      </c>
      <c r="C161" s="47" t="s">
        <v>173</v>
      </c>
      <c r="D161" s="47" t="s">
        <v>211</v>
      </c>
    </row>
    <row r="162" spans="1:4" x14ac:dyDescent="0.3">
      <c r="A162" s="42" t="s">
        <v>185</v>
      </c>
      <c r="B162" s="47" t="s">
        <v>165</v>
      </c>
      <c r="C162" s="47" t="s">
        <v>173</v>
      </c>
      <c r="D162" s="47" t="s">
        <v>211</v>
      </c>
    </row>
    <row r="163" spans="1:4" x14ac:dyDescent="0.3">
      <c r="A163" s="42" t="s">
        <v>186</v>
      </c>
      <c r="B163" s="47" t="s">
        <v>165</v>
      </c>
      <c r="C163" s="47" t="s">
        <v>173</v>
      </c>
      <c r="D163" s="47" t="s">
        <v>211</v>
      </c>
    </row>
    <row r="164" spans="1:4" x14ac:dyDescent="0.3">
      <c r="A164" s="42" t="s">
        <v>187</v>
      </c>
      <c r="B164" s="47" t="s">
        <v>165</v>
      </c>
      <c r="C164" s="47" t="s">
        <v>173</v>
      </c>
      <c r="D164" s="47" t="s">
        <v>211</v>
      </c>
    </row>
    <row r="165" spans="1:4" x14ac:dyDescent="0.3">
      <c r="A165" s="42" t="s">
        <v>188</v>
      </c>
      <c r="B165" s="47" t="s">
        <v>165</v>
      </c>
      <c r="C165" s="47" t="s">
        <v>173</v>
      </c>
      <c r="D165" s="47" t="s">
        <v>211</v>
      </c>
    </row>
    <row r="166" spans="1:4" x14ac:dyDescent="0.3">
      <c r="A166" s="42" t="s">
        <v>189</v>
      </c>
      <c r="B166" s="47" t="s">
        <v>165</v>
      </c>
      <c r="C166" s="47" t="s">
        <v>173</v>
      </c>
      <c r="D166" s="47" t="s">
        <v>211</v>
      </c>
    </row>
    <row r="167" spans="1:4" x14ac:dyDescent="0.3">
      <c r="A167" s="42" t="s">
        <v>190</v>
      </c>
      <c r="B167" s="47" t="s">
        <v>165</v>
      </c>
      <c r="C167" s="47" t="s">
        <v>173</v>
      </c>
      <c r="D167" s="47" t="s">
        <v>211</v>
      </c>
    </row>
    <row r="168" spans="1:4" x14ac:dyDescent="0.3">
      <c r="A168" s="42" t="s">
        <v>191</v>
      </c>
      <c r="B168" s="47" t="s">
        <v>165</v>
      </c>
      <c r="C168" s="47" t="s">
        <v>173</v>
      </c>
      <c r="D168" s="47" t="s">
        <v>211</v>
      </c>
    </row>
    <row r="169" spans="1:4" x14ac:dyDescent="0.3">
      <c r="A169" s="42" t="s">
        <v>192</v>
      </c>
      <c r="B169" s="47" t="s">
        <v>165</v>
      </c>
      <c r="C169" s="47" t="s">
        <v>173</v>
      </c>
      <c r="D169" s="47" t="s">
        <v>211</v>
      </c>
    </row>
    <row r="170" spans="1:4" x14ac:dyDescent="0.3">
      <c r="A170" s="42" t="s">
        <v>193</v>
      </c>
      <c r="B170" s="47" t="s">
        <v>165</v>
      </c>
      <c r="C170" s="47" t="s">
        <v>173</v>
      </c>
      <c r="D170" s="47" t="s">
        <v>211</v>
      </c>
    </row>
    <row r="171" spans="1:4" x14ac:dyDescent="0.3">
      <c r="A171" s="42" t="s">
        <v>194</v>
      </c>
      <c r="B171" s="47" t="s">
        <v>165</v>
      </c>
      <c r="C171" s="47" t="s">
        <v>173</v>
      </c>
      <c r="D171" s="47" t="s">
        <v>211</v>
      </c>
    </row>
    <row r="172" spans="1:4" x14ac:dyDescent="0.3">
      <c r="A172" s="42" t="s">
        <v>195</v>
      </c>
      <c r="B172" s="47" t="s">
        <v>165</v>
      </c>
      <c r="C172" s="47" t="s">
        <v>173</v>
      </c>
      <c r="D172" s="47" t="s">
        <v>211</v>
      </c>
    </row>
    <row r="173" spans="1:4" x14ac:dyDescent="0.3">
      <c r="A173" s="42" t="s">
        <v>196</v>
      </c>
      <c r="B173" s="47" t="s">
        <v>165</v>
      </c>
      <c r="C173" s="47" t="s">
        <v>173</v>
      </c>
      <c r="D173" s="47" t="s">
        <v>211</v>
      </c>
    </row>
    <row r="174" spans="1:4" x14ac:dyDescent="0.3">
      <c r="A174" s="42" t="s">
        <v>197</v>
      </c>
      <c r="B174" s="47" t="s">
        <v>165</v>
      </c>
      <c r="C174" s="47" t="s">
        <v>173</v>
      </c>
      <c r="D174" s="47" t="s">
        <v>211</v>
      </c>
    </row>
    <row r="175" spans="1:4" x14ac:dyDescent="0.3">
      <c r="A175" s="42" t="s">
        <v>198</v>
      </c>
      <c r="B175" s="47" t="s">
        <v>165</v>
      </c>
      <c r="C175" s="47" t="s">
        <v>173</v>
      </c>
      <c r="D175" s="47" t="s">
        <v>211</v>
      </c>
    </row>
    <row r="176" spans="1:4" x14ac:dyDescent="0.3">
      <c r="A176" s="42" t="s">
        <v>199</v>
      </c>
      <c r="B176" s="47" t="s">
        <v>165</v>
      </c>
      <c r="C176" s="47" t="s">
        <v>173</v>
      </c>
      <c r="D176" s="47" t="s">
        <v>211</v>
      </c>
    </row>
    <row r="177" spans="1:4" x14ac:dyDescent="0.3">
      <c r="A177" s="42" t="s">
        <v>200</v>
      </c>
      <c r="B177" s="47" t="s">
        <v>165</v>
      </c>
      <c r="C177" s="47" t="s">
        <v>173</v>
      </c>
      <c r="D177" s="47" t="s">
        <v>211</v>
      </c>
    </row>
    <row r="178" spans="1:4" x14ac:dyDescent="0.3">
      <c r="A178" s="42" t="s">
        <v>201</v>
      </c>
      <c r="B178" s="47" t="s">
        <v>165</v>
      </c>
      <c r="C178" s="47" t="s">
        <v>173</v>
      </c>
      <c r="D178" s="47" t="s">
        <v>211</v>
      </c>
    </row>
    <row r="179" spans="1:4" x14ac:dyDescent="0.3">
      <c r="A179" s="42" t="s">
        <v>202</v>
      </c>
      <c r="B179" s="47" t="s">
        <v>165</v>
      </c>
      <c r="C179" s="47" t="s">
        <v>173</v>
      </c>
      <c r="D179" s="47" t="s">
        <v>211</v>
      </c>
    </row>
    <row r="180" spans="1:4" x14ac:dyDescent="0.3">
      <c r="A180" s="42" t="s">
        <v>203</v>
      </c>
      <c r="B180" s="47" t="s">
        <v>165</v>
      </c>
      <c r="C180" s="47" t="s">
        <v>173</v>
      </c>
      <c r="D180" s="47" t="s">
        <v>211</v>
      </c>
    </row>
    <row r="181" spans="1:4" x14ac:dyDescent="0.3">
      <c r="A181" s="42" t="s">
        <v>204</v>
      </c>
      <c r="B181" s="47" t="s">
        <v>165</v>
      </c>
      <c r="C181" s="47" t="s">
        <v>173</v>
      </c>
      <c r="D181" s="47" t="s">
        <v>211</v>
      </c>
    </row>
    <row r="182" spans="1:4" s="47" customFormat="1" x14ac:dyDescent="0.3">
      <c r="A182" s="42" t="s">
        <v>205</v>
      </c>
      <c r="B182" s="42" t="s">
        <v>206</v>
      </c>
      <c r="C182" s="42" t="s">
        <v>207</v>
      </c>
      <c r="D182" s="42" t="s">
        <v>208</v>
      </c>
    </row>
    <row r="183" spans="1:4" s="47" customFormat="1" x14ac:dyDescent="0.3">
      <c r="A183" s="42" t="s">
        <v>209</v>
      </c>
      <c r="B183" s="42" t="s">
        <v>206</v>
      </c>
      <c r="C183" s="42" t="s">
        <v>207</v>
      </c>
      <c r="D183" s="42" t="s">
        <v>208</v>
      </c>
    </row>
    <row r="185" spans="1:4" s="41" customFormat="1" x14ac:dyDescent="0.3">
      <c r="A185" s="41" t="s">
        <v>212</v>
      </c>
    </row>
    <row r="186" spans="1:4" x14ac:dyDescent="0.3">
      <c r="A186" s="42" t="s">
        <v>213</v>
      </c>
      <c r="B186" s="47" t="s">
        <v>214</v>
      </c>
      <c r="C186" s="47"/>
      <c r="D186" s="47" t="s">
        <v>215</v>
      </c>
    </row>
    <row r="187" spans="1:4" x14ac:dyDescent="0.3">
      <c r="A187" s="42" t="s">
        <v>216</v>
      </c>
      <c r="B187" s="47" t="s">
        <v>214</v>
      </c>
      <c r="C187" s="47"/>
      <c r="D187" s="47" t="s">
        <v>215</v>
      </c>
    </row>
    <row r="188" spans="1:4" x14ac:dyDescent="0.3">
      <c r="A188" s="42" t="s">
        <v>217</v>
      </c>
      <c r="B188" s="47" t="s">
        <v>214</v>
      </c>
      <c r="C188" s="47"/>
      <c r="D188" s="47" t="s">
        <v>215</v>
      </c>
    </row>
    <row r="189" spans="1:4" x14ac:dyDescent="0.3">
      <c r="A189" s="42" t="s">
        <v>218</v>
      </c>
      <c r="B189" s="47" t="s">
        <v>214</v>
      </c>
      <c r="C189" s="47"/>
      <c r="D189" s="47" t="s">
        <v>215</v>
      </c>
    </row>
    <row r="190" spans="1:4" x14ac:dyDescent="0.3">
      <c r="A190" s="42" t="s">
        <v>219</v>
      </c>
      <c r="B190" s="47" t="s">
        <v>214</v>
      </c>
      <c r="C190" s="47"/>
      <c r="D190" s="47" t="s">
        <v>215</v>
      </c>
    </row>
    <row r="191" spans="1:4" x14ac:dyDescent="0.3">
      <c r="A191" s="42" t="s">
        <v>220</v>
      </c>
      <c r="B191" s="47" t="s">
        <v>214</v>
      </c>
      <c r="C191" s="47"/>
      <c r="D191" s="47" t="s">
        <v>215</v>
      </c>
    </row>
    <row r="192" spans="1:4" x14ac:dyDescent="0.3">
      <c r="A192" s="42" t="s">
        <v>221</v>
      </c>
      <c r="B192" s="47" t="s">
        <v>214</v>
      </c>
      <c r="C192" s="47"/>
      <c r="D192" s="47" t="s">
        <v>215</v>
      </c>
    </row>
    <row r="193" spans="1:7" x14ac:dyDescent="0.3">
      <c r="A193" s="42" t="s">
        <v>222</v>
      </c>
      <c r="B193" s="47" t="s">
        <v>214</v>
      </c>
      <c r="C193" s="47"/>
      <c r="D193" s="47" t="s">
        <v>215</v>
      </c>
      <c r="E193" s="47"/>
      <c r="F193" s="47"/>
      <c r="G193" s="47"/>
    </row>
    <row r="194" spans="1:7" x14ac:dyDescent="0.3">
      <c r="A194" s="42" t="s">
        <v>223</v>
      </c>
      <c r="B194" s="47" t="s">
        <v>214</v>
      </c>
      <c r="C194" s="47"/>
      <c r="D194" s="47" t="s">
        <v>215</v>
      </c>
      <c r="E194" s="47"/>
      <c r="F194" s="47"/>
      <c r="G194" s="47"/>
    </row>
    <row r="195" spans="1:7" x14ac:dyDescent="0.3">
      <c r="A195" s="42" t="s">
        <v>224</v>
      </c>
      <c r="B195" s="47" t="s">
        <v>214</v>
      </c>
      <c r="C195" s="47"/>
      <c r="D195" s="47" t="s">
        <v>215</v>
      </c>
      <c r="E195" s="47"/>
      <c r="F195" s="47"/>
      <c r="G195" s="47"/>
    </row>
    <row r="196" spans="1:7" x14ac:dyDescent="0.3">
      <c r="A196" s="49" t="s">
        <v>225</v>
      </c>
      <c r="B196" s="47" t="s">
        <v>214</v>
      </c>
      <c r="C196" s="47"/>
      <c r="D196" s="47" t="s">
        <v>215</v>
      </c>
      <c r="E196" s="47"/>
      <c r="F196" s="47"/>
      <c r="G196" s="47"/>
    </row>
    <row r="197" spans="1:7" x14ac:dyDescent="0.3">
      <c r="A197" s="34"/>
      <c r="B197" s="47"/>
      <c r="C197" s="47"/>
      <c r="D197" s="47"/>
      <c r="E197" s="47"/>
      <c r="F197" s="47"/>
      <c r="G197" s="47"/>
    </row>
    <row r="198" spans="1:7" x14ac:dyDescent="0.3">
      <c r="A198" s="41" t="s">
        <v>226</v>
      </c>
      <c r="B198" s="41"/>
      <c r="C198" s="41"/>
      <c r="D198" s="41"/>
      <c r="E198" s="41"/>
      <c r="F198" s="41"/>
      <c r="G198" s="41"/>
    </row>
    <row r="199" spans="1:7" ht="15.5" x14ac:dyDescent="0.35">
      <c r="A199" s="70" t="s">
        <v>227</v>
      </c>
      <c r="B199" s="70"/>
      <c r="C199" s="70"/>
      <c r="D199" s="70" t="s">
        <v>228</v>
      </c>
      <c r="E199" s="47"/>
      <c r="F199" s="47"/>
      <c r="G199" s="47"/>
    </row>
    <row r="200" spans="1:7" ht="15.5" x14ac:dyDescent="0.35">
      <c r="A200" s="70" t="s">
        <v>229</v>
      </c>
      <c r="B200" s="70"/>
      <c r="C200" s="70"/>
      <c r="D200" s="70" t="s">
        <v>230</v>
      </c>
      <c r="E200" s="47"/>
      <c r="F200" s="47"/>
      <c r="G200" s="47"/>
    </row>
    <row r="201" spans="1:7" ht="15.5" x14ac:dyDescent="0.35">
      <c r="A201" s="70" t="s">
        <v>231</v>
      </c>
      <c r="B201" s="70"/>
      <c r="C201" s="70"/>
      <c r="D201" s="70" t="s">
        <v>232</v>
      </c>
      <c r="E201" s="47"/>
      <c r="F201" s="47"/>
      <c r="G201" s="47"/>
    </row>
    <row r="202" spans="1:7" ht="15.5" x14ac:dyDescent="0.35">
      <c r="A202" s="70" t="s">
        <v>233</v>
      </c>
      <c r="B202" s="70"/>
      <c r="C202" s="70"/>
      <c r="D202" s="70" t="s">
        <v>234</v>
      </c>
      <c r="E202" s="47"/>
      <c r="F202" s="47"/>
      <c r="G202" s="47"/>
    </row>
    <row r="203" spans="1:7" ht="15.5" x14ac:dyDescent="0.35">
      <c r="A203" s="70" t="s">
        <v>235</v>
      </c>
      <c r="B203" s="70"/>
      <c r="C203" s="70"/>
      <c r="D203" s="70" t="s">
        <v>236</v>
      </c>
      <c r="E203" s="47"/>
      <c r="F203" s="47"/>
      <c r="G203" s="47"/>
    </row>
    <row r="205" spans="1:7" x14ac:dyDescent="0.3">
      <c r="A205" s="20" t="s">
        <v>396</v>
      </c>
    </row>
    <row r="207" spans="1:7" s="47" customFormat="1" x14ac:dyDescent="0.3">
      <c r="A207" s="41" t="s">
        <v>397</v>
      </c>
      <c r="B207" s="41"/>
      <c r="C207" s="41"/>
      <c r="D207" s="41"/>
      <c r="E207" s="41"/>
      <c r="F207" s="41"/>
      <c r="G207" s="41"/>
    </row>
    <row r="208" spans="1:7" x14ac:dyDescent="0.3">
      <c r="A208" s="20" t="s">
        <v>397</v>
      </c>
      <c r="D208" s="20" t="s">
        <v>406</v>
      </c>
    </row>
    <row r="209" spans="1:4" x14ac:dyDescent="0.3">
      <c r="A209" s="20" t="s">
        <v>154</v>
      </c>
      <c r="D209" s="20" t="s">
        <v>407</v>
      </c>
    </row>
    <row r="210" spans="1:4" x14ac:dyDescent="0.3">
      <c r="A210" s="20" t="s">
        <v>156</v>
      </c>
      <c r="D210" s="47" t="s">
        <v>408</v>
      </c>
    </row>
  </sheetData>
  <hyperlinks>
    <hyperlink ref="B93" r:id="rId1" xr:uid="{5A7567A9-8C2E-41D2-A1BC-7DFE27D8901E}"/>
    <hyperlink ref="B94" r:id="rId2" xr:uid="{03058465-847A-4AC8-83A9-8C791C162381}"/>
    <hyperlink ref="B10" r:id="rId3" xr:uid="{188F6747-5085-49A9-9191-490BE3D9BB4C}"/>
    <hyperlink ref="B11" r:id="rId4" xr:uid="{8FDB2CCA-12B2-4A8B-B212-4544340FD6DD}"/>
    <hyperlink ref="B15" r:id="rId5" xr:uid="{36FD2DDA-5746-4CCC-BBA2-515FC2B78B42}"/>
    <hyperlink ref="B16" r:id="rId6" xr:uid="{9C38AEA9-6416-4EC3-AF8F-22A3CAE42AC2}"/>
    <hyperlink ref="B18" r:id="rId7" xr:uid="{36EF99EF-9568-4E0E-A629-1348AC4317F8}"/>
    <hyperlink ref="B19" r:id="rId8" xr:uid="{1E0CECBD-964A-4A1B-8B55-97EFE5D54B93}"/>
    <hyperlink ref="B20" r:id="rId9" xr:uid="{1FF2BBC5-7170-415A-A02B-A310CDCB943F}"/>
    <hyperlink ref="B24" r:id="rId10" xr:uid="{28A054A9-7575-4122-92BF-E67CCDDA71FD}"/>
    <hyperlink ref="B26" r:id="rId11" xr:uid="{3B9E9561-5BE7-48C2-8287-23A61BB543CD}"/>
    <hyperlink ref="B33" r:id="rId12" xr:uid="{8E8BEE21-F60A-4BF3-AB5D-D0D70299A190}"/>
    <hyperlink ref="B34" r:id="rId13" xr:uid="{0D702A20-34CB-4D57-999B-E007E7C8239B}"/>
    <hyperlink ref="B35" r:id="rId14" xr:uid="{50A9CE4D-78D7-4D9E-A95C-A3757E6700CB}"/>
    <hyperlink ref="B45" r:id="rId15" display="https://filelib.wildlife.ca.gov/Public/salvage/Salmon Monitoring Team/" xr:uid="{4354D9A1-9E78-4110-A67E-08D193D30661}"/>
    <hyperlink ref="B46" r:id="rId16" display="https://filelib.wildlife.ca.gov/Public/salvage/Salmon Monitoring Team/" xr:uid="{D3B0A8CD-FB44-4AA0-B1CC-06BD0C561EF2}"/>
    <hyperlink ref="B47" r:id="rId17" display="https://filelib.wildlife.ca.gov/Public/salvage/Salmon Monitoring Team/" xr:uid="{5F1331B3-4A74-4BF6-B373-B47F2877E8F4}"/>
    <hyperlink ref="B49" r:id="rId18" display="https://filelib.wildlife.ca.gov/Public/salvage/Salmon Monitoring Team/" xr:uid="{B6180D31-68D8-41E9-9A89-7214A001874F}"/>
    <hyperlink ref="B50" r:id="rId19" display="https://filelib.wildlife.ca.gov/Public/salvage/Salmon Monitoring Team/" xr:uid="{1BEFF135-62F5-4EDC-8C20-0B9103B81213}"/>
    <hyperlink ref="B17" r:id="rId20" xr:uid="{6BA4FD84-F83C-44E5-B43D-0565D959FEBF}"/>
    <hyperlink ref="B57" r:id="rId21" display="https://filelib.wildlife.ca.gov/Public/salvage/Salmon Monitoring Team/" xr:uid="{1DE4A6A7-CDB6-4295-933C-32EC727CB38D}"/>
    <hyperlink ref="B58" r:id="rId22" display="https://filelib.wildlife.ca.gov/Public/salvage/Salmon Monitoring Team/" xr:uid="{7A9B8045-E3D4-4712-B36C-C6F970F5AA23}"/>
    <hyperlink ref="B59" r:id="rId23" display="https://filelib.wildlife.ca.gov/Public/salvage/Salmon Monitoring Team/" xr:uid="{8AA07A5C-C4C1-4F6B-A059-C68F572B41F0}"/>
    <hyperlink ref="B60" r:id="rId24" display="https://filelib.wildlife.ca.gov/Public/salvage/Salmon Monitoring Team/" xr:uid="{895D7F5E-8270-49AC-904E-D316003C9056}"/>
    <hyperlink ref="B61" r:id="rId25" display="https://filelib.wildlife.ca.gov/Public/salvage/Salmon Monitoring Team/" xr:uid="{4A6ABC5D-6046-47A2-88C9-01D917185FF1}"/>
  </hyperlinks>
  <pageMargins left="0.7" right="0.7" top="0.75" bottom="0.75" header="0.3" footer="0.3"/>
  <tableParts count="1">
    <tablePart r:id="rId2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B14A-32E1-4756-A14D-25A7238578C5}">
  <dimension ref="A1:F439"/>
  <sheetViews>
    <sheetView zoomScale="90" zoomScaleNormal="90" workbookViewId="0">
      <selection sqref="A1:C1"/>
    </sheetView>
  </sheetViews>
  <sheetFormatPr defaultRowHeight="14.5" x14ac:dyDescent="0.35"/>
  <cols>
    <col min="1" max="1" width="11.36328125" bestFit="1" customWidth="1"/>
    <col min="2" max="2" width="17" bestFit="1" customWidth="1"/>
    <col min="3" max="3" width="30.36328125" bestFit="1" customWidth="1"/>
    <col min="4" max="6" width="17.36328125" style="9" customWidth="1"/>
  </cols>
  <sheetData>
    <row r="1" spans="1:6" s="87" customFormat="1" ht="15.5" x14ac:dyDescent="0.35">
      <c r="A1" s="84" t="s">
        <v>217</v>
      </c>
      <c r="B1" s="84" t="s">
        <v>367</v>
      </c>
      <c r="C1" s="84" t="s">
        <v>368</v>
      </c>
      <c r="D1" s="81"/>
    </row>
    <row r="2" spans="1:6" s="25" customFormat="1" ht="15.5" x14ac:dyDescent="0.35">
      <c r="A2" s="13">
        <v>39812</v>
      </c>
      <c r="B2" s="7">
        <v>7.92</v>
      </c>
      <c r="C2" s="7">
        <v>7.92</v>
      </c>
      <c r="D2" s="22"/>
      <c r="E2" s="22"/>
      <c r="F2" s="22"/>
    </row>
    <row r="3" spans="1:6" s="25" customFormat="1" ht="15.5" x14ac:dyDescent="0.35">
      <c r="A3" s="13">
        <v>39821</v>
      </c>
      <c r="B3" s="7">
        <v>9.56</v>
      </c>
      <c r="C3" s="7">
        <v>17.48</v>
      </c>
      <c r="D3" s="23"/>
      <c r="E3" s="24"/>
      <c r="F3" s="23"/>
    </row>
    <row r="4" spans="1:6" s="25" customFormat="1" ht="15.5" x14ac:dyDescent="0.35">
      <c r="A4" s="13">
        <v>39822</v>
      </c>
      <c r="B4" s="7">
        <v>9.56</v>
      </c>
      <c r="C4" s="7">
        <v>27.04</v>
      </c>
      <c r="D4" s="23"/>
      <c r="E4" s="23"/>
      <c r="F4" s="23"/>
    </row>
    <row r="5" spans="1:6" s="25" customFormat="1" ht="15.5" x14ac:dyDescent="0.35">
      <c r="A5" s="13">
        <v>39864</v>
      </c>
      <c r="B5" s="7">
        <v>3.19</v>
      </c>
      <c r="C5" s="7">
        <v>30.23</v>
      </c>
      <c r="D5" s="23"/>
      <c r="E5" s="23"/>
      <c r="F5" s="23"/>
    </row>
    <row r="6" spans="1:6" s="25" customFormat="1" ht="15.5" x14ac:dyDescent="0.35">
      <c r="A6" s="13">
        <v>39866</v>
      </c>
      <c r="B6" s="7">
        <v>6.38</v>
      </c>
      <c r="C6" s="7">
        <v>36.61</v>
      </c>
      <c r="D6" s="23"/>
      <c r="E6" s="23"/>
      <c r="F6" s="23"/>
    </row>
    <row r="7" spans="1:6" s="25" customFormat="1" ht="15.5" x14ac:dyDescent="0.35">
      <c r="A7" s="13">
        <v>39867</v>
      </c>
      <c r="B7" s="7">
        <v>3.19</v>
      </c>
      <c r="C7" s="7">
        <v>39.799999999999997</v>
      </c>
      <c r="D7" s="23"/>
      <c r="E7" s="23"/>
      <c r="F7" s="23"/>
    </row>
    <row r="8" spans="1:6" s="25" customFormat="1" ht="15.5" x14ac:dyDescent="0.35">
      <c r="A8" s="13">
        <v>39868</v>
      </c>
      <c r="B8" s="7">
        <v>4.33</v>
      </c>
      <c r="C8" s="7">
        <v>44.129999999999995</v>
      </c>
      <c r="D8" s="23"/>
      <c r="E8" s="23"/>
      <c r="F8" s="23"/>
    </row>
    <row r="9" spans="1:6" s="25" customFormat="1" ht="15.5" x14ac:dyDescent="0.35">
      <c r="A9" s="13">
        <v>39869</v>
      </c>
      <c r="B9" s="7">
        <v>3.19</v>
      </c>
      <c r="C9" s="7">
        <v>47.319999999999993</v>
      </c>
      <c r="D9" s="23"/>
      <c r="E9" s="23"/>
      <c r="F9" s="23"/>
    </row>
    <row r="10" spans="1:6" s="25" customFormat="1" ht="15.5" x14ac:dyDescent="0.35">
      <c r="A10" s="13">
        <v>39870</v>
      </c>
      <c r="B10" s="7">
        <v>14.83</v>
      </c>
      <c r="C10" s="7">
        <v>62.149999999999991</v>
      </c>
      <c r="D10" s="23"/>
      <c r="E10" s="23"/>
      <c r="F10" s="23"/>
    </row>
    <row r="11" spans="1:6" s="25" customFormat="1" ht="15.5" x14ac:dyDescent="0.35">
      <c r="A11" s="13">
        <v>39872</v>
      </c>
      <c r="B11" s="7">
        <v>43.15</v>
      </c>
      <c r="C11" s="7">
        <v>105.29999999999998</v>
      </c>
      <c r="D11" s="23"/>
      <c r="E11" s="23"/>
      <c r="F11" s="23"/>
    </row>
    <row r="12" spans="1:6" s="25" customFormat="1" ht="15.5" x14ac:dyDescent="0.35">
      <c r="A12" s="13">
        <v>39873</v>
      </c>
      <c r="B12" s="7">
        <v>25.76</v>
      </c>
      <c r="C12" s="7">
        <v>131.05999999999997</v>
      </c>
      <c r="D12" s="23"/>
      <c r="E12" s="23"/>
      <c r="F12" s="23"/>
    </row>
    <row r="13" spans="1:6" s="25" customFormat="1" ht="15.5" x14ac:dyDescent="0.35">
      <c r="A13" s="13">
        <v>39874</v>
      </c>
      <c r="B13" s="7">
        <v>35.78</v>
      </c>
      <c r="C13" s="7">
        <v>166.83999999999997</v>
      </c>
      <c r="D13" s="22"/>
      <c r="E13" s="22"/>
      <c r="F13" s="22"/>
    </row>
    <row r="14" spans="1:6" s="25" customFormat="1" ht="15.5" x14ac:dyDescent="0.35">
      <c r="A14" s="13">
        <v>39875</v>
      </c>
      <c r="B14" s="7">
        <v>95.88</v>
      </c>
      <c r="C14" s="7">
        <v>262.71999999999997</v>
      </c>
      <c r="D14" s="7"/>
      <c r="E14" s="7"/>
      <c r="F14" s="7"/>
    </row>
    <row r="15" spans="1:6" s="25" customFormat="1" ht="15.5" x14ac:dyDescent="0.35">
      <c r="A15" s="13">
        <v>39876</v>
      </c>
      <c r="B15" s="7">
        <v>59.6</v>
      </c>
      <c r="C15" s="7">
        <v>322.32</v>
      </c>
      <c r="D15" s="7"/>
      <c r="E15" s="7"/>
      <c r="F15" s="7"/>
    </row>
    <row r="16" spans="1:6" s="25" customFormat="1" ht="15.5" x14ac:dyDescent="0.35">
      <c r="A16" s="13">
        <v>39877</v>
      </c>
      <c r="B16" s="7">
        <v>115.37</v>
      </c>
      <c r="C16" s="7">
        <v>437.69</v>
      </c>
      <c r="E16" s="7"/>
      <c r="F16" s="7"/>
    </row>
    <row r="17" spans="1:6" s="25" customFormat="1" ht="15.5" x14ac:dyDescent="0.35">
      <c r="A17" s="13">
        <v>39878</v>
      </c>
      <c r="B17" s="7">
        <v>72.400000000000006</v>
      </c>
      <c r="C17" s="7">
        <v>510.09000000000003</v>
      </c>
      <c r="E17" s="7"/>
      <c r="F17" s="7"/>
    </row>
    <row r="18" spans="1:6" s="25" customFormat="1" ht="15.5" x14ac:dyDescent="0.35">
      <c r="A18" s="13">
        <v>39879</v>
      </c>
      <c r="B18" s="7">
        <v>82.93</v>
      </c>
      <c r="C18" s="7">
        <v>593.02</v>
      </c>
    </row>
    <row r="19" spans="1:6" s="25" customFormat="1" ht="15.5" x14ac:dyDescent="0.35">
      <c r="A19" s="13">
        <v>39880</v>
      </c>
      <c r="B19" s="7">
        <v>218.1</v>
      </c>
      <c r="C19" s="7">
        <v>811.12</v>
      </c>
    </row>
    <row r="20" spans="1:6" s="25" customFormat="1" ht="15.5" x14ac:dyDescent="0.35">
      <c r="A20" s="13">
        <v>39881</v>
      </c>
      <c r="B20" s="7">
        <v>212.98</v>
      </c>
      <c r="C20" s="7">
        <v>1024.0999999999999</v>
      </c>
    </row>
    <row r="21" spans="1:6" s="25" customFormat="1" ht="15.5" x14ac:dyDescent="0.35">
      <c r="A21" s="13">
        <v>39882</v>
      </c>
      <c r="B21" s="7">
        <v>56.69</v>
      </c>
      <c r="C21" s="7">
        <v>1080.79</v>
      </c>
    </row>
    <row r="22" spans="1:6" s="25" customFormat="1" ht="15.5" x14ac:dyDescent="0.35">
      <c r="A22" s="13">
        <v>39883</v>
      </c>
      <c r="B22" s="7">
        <v>63.77</v>
      </c>
      <c r="C22" s="7">
        <v>1144.56</v>
      </c>
    </row>
    <row r="23" spans="1:6" s="25" customFormat="1" ht="15.5" x14ac:dyDescent="0.35">
      <c r="A23" s="13">
        <v>39884</v>
      </c>
      <c r="B23" s="7">
        <v>51.54</v>
      </c>
      <c r="C23" s="7">
        <v>1196.0999999999999</v>
      </c>
    </row>
    <row r="24" spans="1:6" s="25" customFormat="1" ht="15.5" x14ac:dyDescent="0.35">
      <c r="A24" s="13">
        <v>39885</v>
      </c>
      <c r="B24" s="7">
        <v>29.99</v>
      </c>
      <c r="C24" s="7">
        <v>1226.0899999999999</v>
      </c>
    </row>
    <row r="25" spans="1:6" s="25" customFormat="1" ht="15.5" x14ac:dyDescent="0.35">
      <c r="A25" s="13">
        <v>39887</v>
      </c>
      <c r="B25" s="7">
        <v>133.33000000000001</v>
      </c>
      <c r="C25" s="7">
        <v>1359.4199999999998</v>
      </c>
    </row>
    <row r="26" spans="1:6" s="25" customFormat="1" ht="15.5" x14ac:dyDescent="0.35">
      <c r="A26" s="13">
        <v>39888</v>
      </c>
      <c r="B26" s="7">
        <v>64.69</v>
      </c>
      <c r="C26" s="7">
        <v>1424.11</v>
      </c>
    </row>
    <row r="27" spans="1:6" s="25" customFormat="1" ht="15.5" x14ac:dyDescent="0.35">
      <c r="A27" s="13">
        <v>39889</v>
      </c>
      <c r="B27" s="7">
        <v>19.43</v>
      </c>
      <c r="C27" s="7">
        <v>1443.54</v>
      </c>
    </row>
    <row r="28" spans="1:6" s="25" customFormat="1" ht="15.5" x14ac:dyDescent="0.35">
      <c r="A28" s="13">
        <v>39890</v>
      </c>
      <c r="B28" s="7">
        <v>46.48</v>
      </c>
      <c r="C28" s="7">
        <v>1490.02</v>
      </c>
    </row>
    <row r="29" spans="1:6" s="25" customFormat="1" ht="15.5" x14ac:dyDescent="0.35">
      <c r="A29" s="13">
        <v>39900</v>
      </c>
      <c r="B29" s="7">
        <v>3.52</v>
      </c>
      <c r="C29" s="7">
        <v>1493.54</v>
      </c>
    </row>
    <row r="30" spans="1:6" s="25" customFormat="1" ht="15.5" x14ac:dyDescent="0.35">
      <c r="A30" s="13">
        <v>39914</v>
      </c>
      <c r="B30" s="7">
        <v>3.19</v>
      </c>
      <c r="C30" s="7">
        <v>1496.73</v>
      </c>
    </row>
    <row r="31" spans="1:6" s="25" customFormat="1" ht="15.5" x14ac:dyDescent="0.35">
      <c r="A31" s="13">
        <v>39920</v>
      </c>
      <c r="B31" s="7">
        <v>18.059999999999999</v>
      </c>
      <c r="C31" s="7">
        <v>1514.79</v>
      </c>
    </row>
    <row r="32" spans="1:6" s="25" customFormat="1" ht="15.5" x14ac:dyDescent="0.35">
      <c r="A32" s="13">
        <v>40155</v>
      </c>
      <c r="B32" s="7">
        <v>3.01</v>
      </c>
      <c r="C32" s="7">
        <v>3.01</v>
      </c>
    </row>
    <row r="33" spans="1:3" s="25" customFormat="1" ht="15.5" x14ac:dyDescent="0.35">
      <c r="A33" s="13">
        <v>40201</v>
      </c>
      <c r="B33" s="7">
        <v>5.28</v>
      </c>
      <c r="C33" s="7">
        <v>8.2899999999999991</v>
      </c>
    </row>
    <row r="34" spans="1:3" s="25" customFormat="1" ht="15.5" x14ac:dyDescent="0.35">
      <c r="A34" s="13">
        <v>40202</v>
      </c>
      <c r="B34" s="7">
        <v>5.58</v>
      </c>
      <c r="C34" s="7">
        <v>13.87</v>
      </c>
    </row>
    <row r="35" spans="1:3" s="25" customFormat="1" ht="15.5" x14ac:dyDescent="0.35">
      <c r="A35" s="13">
        <v>40204</v>
      </c>
      <c r="B35" s="7">
        <v>27.64</v>
      </c>
      <c r="C35" s="7">
        <v>41.51</v>
      </c>
    </row>
    <row r="36" spans="1:3" s="25" customFormat="1" ht="15.5" x14ac:dyDescent="0.35">
      <c r="A36" s="13">
        <v>40205</v>
      </c>
      <c r="B36" s="7">
        <v>70.89</v>
      </c>
      <c r="C36" s="7">
        <v>112.4</v>
      </c>
    </row>
    <row r="37" spans="1:3" s="25" customFormat="1" ht="15.5" x14ac:dyDescent="0.35">
      <c r="A37" s="13">
        <v>40206</v>
      </c>
      <c r="B37" s="7">
        <v>17.36</v>
      </c>
      <c r="C37" s="7">
        <v>129.76</v>
      </c>
    </row>
    <row r="38" spans="1:3" s="25" customFormat="1" ht="15.5" x14ac:dyDescent="0.35">
      <c r="A38" s="13">
        <v>40208</v>
      </c>
      <c r="B38" s="7">
        <v>17.649999999999999</v>
      </c>
      <c r="C38" s="7">
        <v>147.41</v>
      </c>
    </row>
    <row r="39" spans="1:3" s="25" customFormat="1" ht="15.5" x14ac:dyDescent="0.35">
      <c r="A39" s="13">
        <v>40209</v>
      </c>
      <c r="B39" s="7">
        <v>8.84</v>
      </c>
      <c r="C39" s="7">
        <v>156.25</v>
      </c>
    </row>
    <row r="40" spans="1:3" s="25" customFormat="1" ht="15.5" x14ac:dyDescent="0.35">
      <c r="A40" s="13">
        <v>40210</v>
      </c>
      <c r="B40" s="7">
        <v>41.12</v>
      </c>
      <c r="C40" s="7">
        <v>197.37</v>
      </c>
    </row>
    <row r="41" spans="1:3" s="25" customFormat="1" ht="15.5" x14ac:dyDescent="0.35">
      <c r="A41" s="13">
        <v>40211</v>
      </c>
      <c r="B41" s="7">
        <v>8.64</v>
      </c>
      <c r="C41" s="7">
        <v>206.01</v>
      </c>
    </row>
    <row r="42" spans="1:3" s="25" customFormat="1" ht="15.5" x14ac:dyDescent="0.35">
      <c r="A42" s="13">
        <v>40212</v>
      </c>
      <c r="B42" s="7">
        <v>2.88</v>
      </c>
      <c r="C42" s="7">
        <v>208.89</v>
      </c>
    </row>
    <row r="43" spans="1:3" s="25" customFormat="1" ht="15.5" x14ac:dyDescent="0.35">
      <c r="A43" s="13">
        <v>40213</v>
      </c>
      <c r="B43" s="7">
        <v>5.76</v>
      </c>
      <c r="C43" s="7">
        <v>214.64999999999998</v>
      </c>
    </row>
    <row r="44" spans="1:3" s="25" customFormat="1" ht="15.5" x14ac:dyDescent="0.35">
      <c r="A44" s="13">
        <v>40214</v>
      </c>
      <c r="B44" s="7">
        <v>20.21</v>
      </c>
      <c r="C44" s="7">
        <v>234.85999999999999</v>
      </c>
    </row>
    <row r="45" spans="1:3" s="25" customFormat="1" ht="15.5" x14ac:dyDescent="0.35">
      <c r="A45" s="13">
        <v>40215</v>
      </c>
      <c r="B45" s="7">
        <v>22.16</v>
      </c>
      <c r="C45" s="7">
        <v>257.02</v>
      </c>
    </row>
    <row r="46" spans="1:3" s="25" customFormat="1" ht="15.5" x14ac:dyDescent="0.35">
      <c r="A46" s="13">
        <v>40216</v>
      </c>
      <c r="B46" s="7">
        <v>15.61</v>
      </c>
      <c r="C46" s="7">
        <v>272.63</v>
      </c>
    </row>
    <row r="47" spans="1:3" s="25" customFormat="1" ht="15.5" x14ac:dyDescent="0.35">
      <c r="A47" s="13">
        <v>40217</v>
      </c>
      <c r="B47" s="7">
        <v>30.61</v>
      </c>
      <c r="C47" s="7">
        <v>303.24</v>
      </c>
    </row>
    <row r="48" spans="1:3" s="25" customFormat="1" ht="15.5" x14ac:dyDescent="0.35">
      <c r="A48" s="13">
        <v>40218</v>
      </c>
      <c r="B48" s="7">
        <v>10.4</v>
      </c>
      <c r="C48" s="7">
        <v>313.64</v>
      </c>
    </row>
    <row r="49" spans="1:3" s="25" customFormat="1" ht="15.5" x14ac:dyDescent="0.35">
      <c r="A49" s="13">
        <v>40219</v>
      </c>
      <c r="B49" s="7">
        <v>2.6</v>
      </c>
      <c r="C49" s="7">
        <v>316.24</v>
      </c>
    </row>
    <row r="50" spans="1:3" s="25" customFormat="1" ht="15.5" x14ac:dyDescent="0.35">
      <c r="A50" s="13">
        <v>40220</v>
      </c>
      <c r="B50" s="7">
        <v>14.12</v>
      </c>
      <c r="C50" s="7">
        <v>330.36</v>
      </c>
    </row>
    <row r="51" spans="1:3" s="25" customFormat="1" ht="15.5" x14ac:dyDescent="0.35">
      <c r="A51" s="13">
        <v>40221</v>
      </c>
      <c r="B51" s="7">
        <v>9.2100000000000009</v>
      </c>
      <c r="C51" s="7">
        <v>339.57</v>
      </c>
    </row>
    <row r="52" spans="1:3" s="25" customFormat="1" ht="15.5" x14ac:dyDescent="0.35">
      <c r="A52" s="13">
        <v>40222</v>
      </c>
      <c r="B52" s="7">
        <v>8.8800000000000008</v>
      </c>
      <c r="C52" s="7">
        <v>348.45</v>
      </c>
    </row>
    <row r="53" spans="1:3" s="25" customFormat="1" ht="15.5" x14ac:dyDescent="0.35">
      <c r="A53" s="13">
        <v>40223</v>
      </c>
      <c r="B53" s="7">
        <v>1.59</v>
      </c>
      <c r="C53" s="7">
        <v>350.03999999999996</v>
      </c>
    </row>
    <row r="54" spans="1:3" s="25" customFormat="1" ht="15.5" x14ac:dyDescent="0.35">
      <c r="A54" s="13">
        <v>40224</v>
      </c>
      <c r="B54" s="7">
        <v>5.76</v>
      </c>
      <c r="C54" s="7">
        <v>355.79999999999995</v>
      </c>
    </row>
    <row r="55" spans="1:3" s="25" customFormat="1" ht="15.5" x14ac:dyDescent="0.35">
      <c r="A55" s="13">
        <v>40225</v>
      </c>
      <c r="B55" s="7">
        <v>16.96</v>
      </c>
      <c r="C55" s="7">
        <v>372.75999999999993</v>
      </c>
    </row>
    <row r="56" spans="1:3" s="25" customFormat="1" ht="15.5" x14ac:dyDescent="0.35">
      <c r="A56" s="13">
        <v>40226</v>
      </c>
      <c r="B56" s="7">
        <v>7.92</v>
      </c>
      <c r="C56" s="7">
        <v>380.67999999999995</v>
      </c>
    </row>
    <row r="57" spans="1:3" s="25" customFormat="1" ht="15.5" x14ac:dyDescent="0.35">
      <c r="A57" s="13">
        <v>40228</v>
      </c>
      <c r="B57" s="7">
        <v>31.54</v>
      </c>
      <c r="C57" s="7">
        <v>412.21999999999997</v>
      </c>
    </row>
    <row r="58" spans="1:3" s="25" customFormat="1" ht="15.5" x14ac:dyDescent="0.35">
      <c r="A58" s="13">
        <v>40229</v>
      </c>
      <c r="B58" s="7">
        <v>20.3</v>
      </c>
      <c r="C58" s="7">
        <v>432.52</v>
      </c>
    </row>
    <row r="59" spans="1:3" s="25" customFormat="1" ht="15.5" x14ac:dyDescent="0.35">
      <c r="A59" s="13">
        <v>40230</v>
      </c>
      <c r="B59" s="7">
        <v>8.8800000000000008</v>
      </c>
      <c r="C59" s="7">
        <v>441.4</v>
      </c>
    </row>
    <row r="60" spans="1:3" s="25" customFormat="1" ht="15.5" x14ac:dyDescent="0.35">
      <c r="A60" s="13">
        <v>40231</v>
      </c>
      <c r="B60" s="7">
        <v>37.340000000000003</v>
      </c>
      <c r="C60" s="7">
        <v>478.74</v>
      </c>
    </row>
    <row r="61" spans="1:3" s="25" customFormat="1" ht="15.5" x14ac:dyDescent="0.35">
      <c r="A61" s="13">
        <v>40232</v>
      </c>
      <c r="B61" s="7">
        <v>11.91</v>
      </c>
      <c r="C61" s="7">
        <v>490.65000000000003</v>
      </c>
    </row>
    <row r="62" spans="1:3" s="25" customFormat="1" ht="15.5" x14ac:dyDescent="0.35">
      <c r="A62" s="13">
        <v>40233</v>
      </c>
      <c r="B62" s="7">
        <v>17.28</v>
      </c>
      <c r="C62" s="7">
        <v>507.93000000000006</v>
      </c>
    </row>
    <row r="63" spans="1:3" s="25" customFormat="1" ht="15.5" x14ac:dyDescent="0.35">
      <c r="A63" s="13">
        <v>40234</v>
      </c>
      <c r="B63" s="7">
        <v>12.96</v>
      </c>
      <c r="C63" s="7">
        <v>520.8900000000001</v>
      </c>
    </row>
    <row r="64" spans="1:3" s="25" customFormat="1" ht="15.5" x14ac:dyDescent="0.35">
      <c r="A64" s="13">
        <v>40235</v>
      </c>
      <c r="B64" s="7">
        <v>17.28</v>
      </c>
      <c r="C64" s="7">
        <v>538.17000000000007</v>
      </c>
    </row>
    <row r="65" spans="1:3" s="25" customFormat="1" ht="15.5" x14ac:dyDescent="0.35">
      <c r="A65" s="13">
        <v>40236</v>
      </c>
      <c r="B65" s="7">
        <v>11.52</v>
      </c>
      <c r="C65" s="7">
        <v>549.69000000000005</v>
      </c>
    </row>
    <row r="66" spans="1:3" s="25" customFormat="1" ht="15.5" x14ac:dyDescent="0.35">
      <c r="A66" s="13">
        <v>40237</v>
      </c>
      <c r="B66" s="7">
        <v>34.17</v>
      </c>
      <c r="C66" s="7">
        <v>583.86</v>
      </c>
    </row>
    <row r="67" spans="1:3" s="25" customFormat="1" ht="15.5" x14ac:dyDescent="0.35">
      <c r="A67" s="13">
        <v>40238</v>
      </c>
      <c r="B67" s="7">
        <v>68.7</v>
      </c>
      <c r="C67" s="7">
        <v>652.56000000000006</v>
      </c>
    </row>
    <row r="68" spans="1:3" s="25" customFormat="1" ht="15.5" x14ac:dyDescent="0.35">
      <c r="A68" s="13">
        <v>40239</v>
      </c>
      <c r="B68" s="7">
        <v>55.51</v>
      </c>
      <c r="C68" s="7">
        <v>708.07</v>
      </c>
    </row>
    <row r="69" spans="1:3" s="25" customFormat="1" ht="15.5" x14ac:dyDescent="0.35">
      <c r="A69" s="13">
        <v>40240</v>
      </c>
      <c r="B69" s="7">
        <v>97.08</v>
      </c>
      <c r="C69" s="7">
        <v>805.15000000000009</v>
      </c>
    </row>
    <row r="70" spans="1:3" s="25" customFormat="1" ht="15.5" x14ac:dyDescent="0.35">
      <c r="A70" s="13">
        <v>40241</v>
      </c>
      <c r="B70" s="7">
        <v>10.4</v>
      </c>
      <c r="C70" s="7">
        <v>815.55000000000007</v>
      </c>
    </row>
    <row r="71" spans="1:3" s="25" customFormat="1" ht="15.5" x14ac:dyDescent="0.35">
      <c r="A71" s="13">
        <v>40242</v>
      </c>
      <c r="B71" s="7">
        <v>52.13</v>
      </c>
      <c r="C71" s="7">
        <v>867.68000000000006</v>
      </c>
    </row>
    <row r="72" spans="1:3" s="25" customFormat="1" ht="15.5" x14ac:dyDescent="0.35">
      <c r="A72" s="13">
        <v>40243</v>
      </c>
      <c r="B72" s="7">
        <v>70.63</v>
      </c>
      <c r="C72" s="7">
        <v>938.31000000000006</v>
      </c>
    </row>
    <row r="73" spans="1:3" s="25" customFormat="1" ht="15.5" x14ac:dyDescent="0.35">
      <c r="A73" s="13">
        <v>40244</v>
      </c>
      <c r="B73" s="7">
        <v>85.03</v>
      </c>
      <c r="C73" s="7">
        <v>1023.34</v>
      </c>
    </row>
    <row r="74" spans="1:3" s="25" customFormat="1" ht="15.5" x14ac:dyDescent="0.35">
      <c r="A74" s="13">
        <v>40245</v>
      </c>
      <c r="B74" s="7">
        <v>145.01</v>
      </c>
      <c r="C74" s="7">
        <v>1168.3499999999999</v>
      </c>
    </row>
    <row r="75" spans="1:3" s="25" customFormat="1" ht="15.5" x14ac:dyDescent="0.35">
      <c r="A75" s="13">
        <v>40246</v>
      </c>
      <c r="B75" s="7">
        <v>12.89</v>
      </c>
      <c r="C75" s="7">
        <v>1181.24</v>
      </c>
    </row>
    <row r="76" spans="1:3" s="25" customFormat="1" ht="15.5" x14ac:dyDescent="0.35">
      <c r="A76" s="13">
        <v>40247</v>
      </c>
      <c r="B76" s="7">
        <v>24.86</v>
      </c>
      <c r="C76" s="7">
        <v>1206.0999999999999</v>
      </c>
    </row>
    <row r="77" spans="1:3" s="25" customFormat="1" ht="15.5" x14ac:dyDescent="0.35">
      <c r="A77" s="13">
        <v>40248</v>
      </c>
      <c r="B77" s="7">
        <v>17.940000000000001</v>
      </c>
      <c r="C77" s="7">
        <v>1224.04</v>
      </c>
    </row>
    <row r="78" spans="1:3" s="25" customFormat="1" ht="15.5" x14ac:dyDescent="0.35">
      <c r="A78" s="13">
        <v>40249</v>
      </c>
      <c r="B78" s="7">
        <v>5.04</v>
      </c>
      <c r="C78" s="7">
        <v>1229.08</v>
      </c>
    </row>
    <row r="79" spans="1:3" s="25" customFormat="1" ht="15.5" x14ac:dyDescent="0.35">
      <c r="A79" s="13">
        <v>40250</v>
      </c>
      <c r="B79" s="7">
        <v>6.07</v>
      </c>
      <c r="C79" s="7">
        <v>1235.1499999999999</v>
      </c>
    </row>
    <row r="80" spans="1:3" s="25" customFormat="1" ht="15.5" x14ac:dyDescent="0.35">
      <c r="A80" s="13">
        <v>40252</v>
      </c>
      <c r="B80" s="7">
        <v>9.57</v>
      </c>
      <c r="C80" s="7">
        <v>1244.7199999999998</v>
      </c>
    </row>
    <row r="81" spans="1:3" s="25" customFormat="1" ht="15.5" x14ac:dyDescent="0.35">
      <c r="A81" s="13">
        <v>40253</v>
      </c>
      <c r="B81" s="7">
        <v>14.96</v>
      </c>
      <c r="C81" s="7">
        <v>1259.6799999999998</v>
      </c>
    </row>
    <row r="82" spans="1:3" s="25" customFormat="1" ht="15.5" x14ac:dyDescent="0.35">
      <c r="A82" s="13">
        <v>40254</v>
      </c>
      <c r="B82" s="7">
        <v>18.13</v>
      </c>
      <c r="C82" s="7">
        <v>1277.81</v>
      </c>
    </row>
    <row r="83" spans="1:3" s="25" customFormat="1" ht="15.5" x14ac:dyDescent="0.35">
      <c r="A83" s="13">
        <v>40255</v>
      </c>
      <c r="B83" s="7">
        <v>35.1</v>
      </c>
      <c r="C83" s="7">
        <v>1312.9099999999999</v>
      </c>
    </row>
    <row r="84" spans="1:3" s="25" customFormat="1" ht="15.5" x14ac:dyDescent="0.35">
      <c r="A84" s="13">
        <v>40256</v>
      </c>
      <c r="B84" s="7">
        <v>72.88</v>
      </c>
      <c r="C84" s="7">
        <v>1385.79</v>
      </c>
    </row>
    <row r="85" spans="1:3" s="25" customFormat="1" ht="15.5" x14ac:dyDescent="0.35">
      <c r="A85" s="13">
        <v>40257</v>
      </c>
      <c r="B85" s="7">
        <v>27.96</v>
      </c>
      <c r="C85" s="7">
        <v>1413.75</v>
      </c>
    </row>
    <row r="86" spans="1:3" s="25" customFormat="1" ht="15.5" x14ac:dyDescent="0.35">
      <c r="A86" s="13">
        <v>40258</v>
      </c>
      <c r="B86" s="7">
        <v>14.28</v>
      </c>
      <c r="C86" s="7">
        <v>1428.03</v>
      </c>
    </row>
    <row r="87" spans="1:3" s="25" customFormat="1" ht="15.5" x14ac:dyDescent="0.35">
      <c r="A87" s="13">
        <v>40259</v>
      </c>
      <c r="B87" s="7">
        <v>68.760000000000005</v>
      </c>
      <c r="C87" s="7">
        <v>1496.79</v>
      </c>
    </row>
    <row r="88" spans="1:3" s="25" customFormat="1" ht="15.5" x14ac:dyDescent="0.35">
      <c r="A88" s="13">
        <v>40260</v>
      </c>
      <c r="B88" s="7">
        <v>17.579999999999998</v>
      </c>
      <c r="C88" s="7">
        <v>1514.37</v>
      </c>
    </row>
    <row r="89" spans="1:3" s="25" customFormat="1" ht="15.5" x14ac:dyDescent="0.35">
      <c r="A89" s="13">
        <v>40261</v>
      </c>
      <c r="B89" s="7">
        <v>12.76</v>
      </c>
      <c r="C89" s="7">
        <v>1527.1299999999999</v>
      </c>
    </row>
    <row r="90" spans="1:3" s="25" customFormat="1" ht="15.5" x14ac:dyDescent="0.35">
      <c r="A90" s="13">
        <v>40262</v>
      </c>
      <c r="B90" s="7">
        <v>23.45</v>
      </c>
      <c r="C90" s="7">
        <v>1550.58</v>
      </c>
    </row>
    <row r="91" spans="1:3" s="25" customFormat="1" ht="15.5" x14ac:dyDescent="0.35">
      <c r="A91" s="13">
        <v>40263</v>
      </c>
      <c r="B91" s="7">
        <v>21.03</v>
      </c>
      <c r="C91" s="7">
        <v>1571.61</v>
      </c>
    </row>
    <row r="92" spans="1:3" s="25" customFormat="1" ht="15.5" x14ac:dyDescent="0.35">
      <c r="A92" s="13">
        <v>40265</v>
      </c>
      <c r="B92" s="7">
        <v>8.5399999999999991</v>
      </c>
      <c r="C92" s="7">
        <v>1580.1499999999999</v>
      </c>
    </row>
    <row r="93" spans="1:3" s="25" customFormat="1" ht="15.5" x14ac:dyDescent="0.35">
      <c r="A93" s="13">
        <v>40267</v>
      </c>
      <c r="B93" s="7">
        <v>12.76</v>
      </c>
      <c r="C93" s="7">
        <v>1592.9099999999999</v>
      </c>
    </row>
    <row r="94" spans="1:3" s="25" customFormat="1" ht="15.5" x14ac:dyDescent="0.35">
      <c r="A94" s="13">
        <v>40268</v>
      </c>
      <c r="B94" s="7">
        <v>17.559999999999999</v>
      </c>
      <c r="C94" s="7">
        <v>1610.4699999999998</v>
      </c>
    </row>
    <row r="95" spans="1:3" s="25" customFormat="1" ht="15.5" x14ac:dyDescent="0.35">
      <c r="A95" s="13">
        <v>40272</v>
      </c>
      <c r="B95" s="7">
        <v>3.88</v>
      </c>
      <c r="C95" s="7">
        <v>1614.35</v>
      </c>
    </row>
    <row r="96" spans="1:3" s="25" customFormat="1" ht="15.5" x14ac:dyDescent="0.35">
      <c r="A96" s="13">
        <v>40274</v>
      </c>
      <c r="B96" s="7">
        <v>7.76</v>
      </c>
      <c r="C96" s="7">
        <v>1622.11</v>
      </c>
    </row>
    <row r="97" spans="1:3" s="25" customFormat="1" ht="15.5" x14ac:dyDescent="0.35">
      <c r="A97" s="13">
        <v>40276</v>
      </c>
      <c r="B97" s="7">
        <v>3.88</v>
      </c>
      <c r="C97" s="7">
        <v>1625.99</v>
      </c>
    </row>
    <row r="98" spans="1:3" s="25" customFormat="1" ht="15.5" x14ac:dyDescent="0.35">
      <c r="A98" s="13">
        <v>40279</v>
      </c>
      <c r="B98" s="7">
        <v>18.079999999999998</v>
      </c>
      <c r="C98" s="7">
        <v>1644.07</v>
      </c>
    </row>
    <row r="99" spans="1:3" s="25" customFormat="1" ht="15.5" x14ac:dyDescent="0.35">
      <c r="A99" s="13">
        <v>40282</v>
      </c>
      <c r="B99" s="7">
        <v>4.33</v>
      </c>
      <c r="C99" s="7">
        <v>1648.3999999999999</v>
      </c>
    </row>
    <row r="100" spans="1:3" s="25" customFormat="1" ht="15.5" x14ac:dyDescent="0.35">
      <c r="A100" s="13">
        <v>40284</v>
      </c>
      <c r="B100" s="7">
        <v>3.88</v>
      </c>
      <c r="C100" s="7">
        <v>1652.28</v>
      </c>
    </row>
    <row r="101" spans="1:3" s="25" customFormat="1" ht="15.5" x14ac:dyDescent="0.35">
      <c r="A101" s="13">
        <v>40288</v>
      </c>
      <c r="B101" s="7">
        <v>3.88</v>
      </c>
      <c r="C101" s="7">
        <v>1656.16</v>
      </c>
    </row>
    <row r="102" spans="1:3" s="25" customFormat="1" ht="15.5" x14ac:dyDescent="0.35">
      <c r="A102" s="13">
        <v>40515</v>
      </c>
      <c r="B102" s="7">
        <v>2.6</v>
      </c>
      <c r="C102" s="7">
        <v>2.6</v>
      </c>
    </row>
    <row r="103" spans="1:3" s="25" customFormat="1" ht="15.5" x14ac:dyDescent="0.35">
      <c r="A103" s="13">
        <v>40516</v>
      </c>
      <c r="B103" s="7">
        <v>32.67</v>
      </c>
      <c r="C103" s="7">
        <v>35.270000000000003</v>
      </c>
    </row>
    <row r="104" spans="1:3" s="25" customFormat="1" ht="15.5" x14ac:dyDescent="0.35">
      <c r="A104" s="13">
        <v>40517</v>
      </c>
      <c r="B104" s="7">
        <v>11.43</v>
      </c>
      <c r="C104" s="7">
        <v>46.7</v>
      </c>
    </row>
    <row r="105" spans="1:3" s="25" customFormat="1" ht="15.5" x14ac:dyDescent="0.35">
      <c r="A105" s="13">
        <v>40518</v>
      </c>
      <c r="B105" s="7">
        <v>7.26</v>
      </c>
      <c r="C105" s="7">
        <v>53.96</v>
      </c>
    </row>
    <row r="106" spans="1:3" s="25" customFormat="1" ht="15.5" x14ac:dyDescent="0.35">
      <c r="A106" s="13">
        <v>40519</v>
      </c>
      <c r="B106" s="7">
        <v>1.45</v>
      </c>
      <c r="C106" s="7">
        <v>55.410000000000004</v>
      </c>
    </row>
    <row r="107" spans="1:3" s="25" customFormat="1" ht="15.5" x14ac:dyDescent="0.35">
      <c r="A107" s="13">
        <v>40521</v>
      </c>
      <c r="B107" s="7">
        <v>2.33</v>
      </c>
      <c r="C107" s="7">
        <v>57.74</v>
      </c>
    </row>
    <row r="108" spans="1:3" s="25" customFormat="1" ht="15.5" x14ac:dyDescent="0.35">
      <c r="A108" s="13">
        <v>40524</v>
      </c>
      <c r="B108" s="7">
        <v>2.33</v>
      </c>
      <c r="C108" s="7">
        <v>60.07</v>
      </c>
    </row>
    <row r="109" spans="1:3" s="25" customFormat="1" ht="15.5" x14ac:dyDescent="0.35">
      <c r="A109" s="13">
        <v>40525</v>
      </c>
      <c r="B109" s="7">
        <v>4.66</v>
      </c>
      <c r="C109" s="7">
        <v>64.73</v>
      </c>
    </row>
    <row r="110" spans="1:3" s="25" customFormat="1" ht="15.5" x14ac:dyDescent="0.35">
      <c r="A110" s="13">
        <v>40526</v>
      </c>
      <c r="B110" s="7">
        <v>2.33</v>
      </c>
      <c r="C110" s="7">
        <v>67.06</v>
      </c>
    </row>
    <row r="111" spans="1:3" s="25" customFormat="1" ht="15.5" x14ac:dyDescent="0.35">
      <c r="A111" s="13">
        <v>40527</v>
      </c>
      <c r="B111" s="7">
        <v>1.95</v>
      </c>
      <c r="C111" s="7">
        <v>69.010000000000005</v>
      </c>
    </row>
    <row r="112" spans="1:3" s="25" customFormat="1" ht="15.5" x14ac:dyDescent="0.35">
      <c r="A112" s="13">
        <v>40528</v>
      </c>
      <c r="B112" s="7">
        <v>0.56999999999999995</v>
      </c>
      <c r="C112" s="7">
        <v>69.58</v>
      </c>
    </row>
    <row r="113" spans="1:3" s="25" customFormat="1" ht="15.5" x14ac:dyDescent="0.35">
      <c r="A113" s="13">
        <v>40532</v>
      </c>
      <c r="B113" s="7">
        <v>4.55</v>
      </c>
      <c r="C113" s="7">
        <v>74.13</v>
      </c>
    </row>
    <row r="114" spans="1:3" s="25" customFormat="1" ht="15.5" x14ac:dyDescent="0.35">
      <c r="A114" s="13">
        <v>40534</v>
      </c>
      <c r="B114" s="7">
        <v>5.04</v>
      </c>
      <c r="C114" s="7">
        <v>79.17</v>
      </c>
    </row>
    <row r="115" spans="1:3" s="25" customFormat="1" ht="15.5" x14ac:dyDescent="0.35">
      <c r="A115" s="13">
        <v>40535</v>
      </c>
      <c r="B115" s="7">
        <v>69.91</v>
      </c>
      <c r="C115" s="7">
        <v>149.07999999999998</v>
      </c>
    </row>
    <row r="116" spans="1:3" s="25" customFormat="1" ht="15.5" x14ac:dyDescent="0.35">
      <c r="A116" s="13">
        <v>40536</v>
      </c>
      <c r="B116" s="7">
        <v>25.67</v>
      </c>
      <c r="C116" s="7">
        <v>174.75</v>
      </c>
    </row>
    <row r="117" spans="1:3" s="25" customFormat="1" ht="15.5" x14ac:dyDescent="0.35">
      <c r="A117" s="13">
        <v>40539</v>
      </c>
      <c r="B117" s="7">
        <v>16.72</v>
      </c>
      <c r="C117" s="7">
        <v>191.47</v>
      </c>
    </row>
    <row r="118" spans="1:3" s="25" customFormat="1" ht="15.5" x14ac:dyDescent="0.35">
      <c r="A118" s="13">
        <v>40540</v>
      </c>
      <c r="B118" s="7">
        <v>5.2</v>
      </c>
      <c r="C118" s="7">
        <v>196.67</v>
      </c>
    </row>
    <row r="119" spans="1:3" s="25" customFormat="1" ht="15.5" x14ac:dyDescent="0.35">
      <c r="A119" s="13">
        <v>40541</v>
      </c>
      <c r="B119" s="7">
        <v>16.97</v>
      </c>
      <c r="C119" s="7">
        <v>213.64</v>
      </c>
    </row>
    <row r="120" spans="1:3" s="25" customFormat="1" ht="15.5" x14ac:dyDescent="0.35">
      <c r="A120" s="13">
        <v>40543</v>
      </c>
      <c r="B120" s="7">
        <v>30.41</v>
      </c>
      <c r="C120" s="7">
        <v>244.04999999999998</v>
      </c>
    </row>
    <row r="121" spans="1:3" s="25" customFormat="1" ht="15.5" x14ac:dyDescent="0.35">
      <c r="A121" s="13">
        <v>40545</v>
      </c>
      <c r="B121" s="7">
        <v>19.25</v>
      </c>
      <c r="C121" s="7">
        <v>263.29999999999995</v>
      </c>
    </row>
    <row r="122" spans="1:3" s="25" customFormat="1" ht="15.5" x14ac:dyDescent="0.35">
      <c r="A122" s="13">
        <v>40546</v>
      </c>
      <c r="B122" s="7">
        <v>37.840000000000003</v>
      </c>
      <c r="C122" s="7">
        <v>301.14</v>
      </c>
    </row>
    <row r="123" spans="1:3" s="25" customFormat="1" ht="15.5" x14ac:dyDescent="0.35">
      <c r="A123" s="13">
        <v>40547</v>
      </c>
      <c r="B123" s="7">
        <v>24.74</v>
      </c>
      <c r="C123" s="7">
        <v>325.88</v>
      </c>
    </row>
    <row r="124" spans="1:3" s="25" customFormat="1" ht="15.5" x14ac:dyDescent="0.35">
      <c r="A124" s="13">
        <v>40548</v>
      </c>
      <c r="B124" s="7">
        <v>7.8</v>
      </c>
      <c r="C124" s="7">
        <v>333.68</v>
      </c>
    </row>
    <row r="125" spans="1:3" s="25" customFormat="1" ht="15.5" x14ac:dyDescent="0.35">
      <c r="A125" s="13">
        <v>40549</v>
      </c>
      <c r="B125" s="7">
        <v>61.86</v>
      </c>
      <c r="C125" s="7">
        <v>395.54</v>
      </c>
    </row>
    <row r="126" spans="1:3" s="25" customFormat="1" ht="15.5" x14ac:dyDescent="0.35">
      <c r="A126" s="13">
        <v>40550</v>
      </c>
      <c r="B126" s="7">
        <v>44.72</v>
      </c>
      <c r="C126" s="7">
        <v>440.26</v>
      </c>
    </row>
    <row r="127" spans="1:3" s="25" customFormat="1" ht="15.5" x14ac:dyDescent="0.35">
      <c r="A127" s="13">
        <v>40553</v>
      </c>
      <c r="B127" s="7">
        <v>34.159999999999997</v>
      </c>
      <c r="C127" s="7">
        <v>474.41999999999996</v>
      </c>
    </row>
    <row r="128" spans="1:3" s="25" customFormat="1" ht="15.5" x14ac:dyDescent="0.35">
      <c r="A128" s="13">
        <v>40554</v>
      </c>
      <c r="B128" s="7">
        <v>2.6</v>
      </c>
      <c r="C128" s="7">
        <v>477.02</v>
      </c>
    </row>
    <row r="129" spans="1:3" s="25" customFormat="1" ht="15.5" x14ac:dyDescent="0.35">
      <c r="A129" s="13">
        <v>40555</v>
      </c>
      <c r="B129" s="7">
        <v>43.23</v>
      </c>
      <c r="C129" s="7">
        <v>520.25</v>
      </c>
    </row>
    <row r="130" spans="1:3" s="25" customFormat="1" ht="15.5" x14ac:dyDescent="0.35">
      <c r="A130" s="13">
        <v>40556</v>
      </c>
      <c r="B130" s="7">
        <v>17.54</v>
      </c>
      <c r="C130" s="7">
        <v>537.79</v>
      </c>
    </row>
    <row r="131" spans="1:3" s="25" customFormat="1" ht="15.5" x14ac:dyDescent="0.35">
      <c r="A131" s="13">
        <v>40557</v>
      </c>
      <c r="B131" s="7">
        <v>37.74</v>
      </c>
      <c r="C131" s="7">
        <v>575.53</v>
      </c>
    </row>
    <row r="132" spans="1:3" s="25" customFormat="1" ht="15.5" x14ac:dyDescent="0.35">
      <c r="A132" s="13">
        <v>40558</v>
      </c>
      <c r="B132" s="7">
        <v>23.05</v>
      </c>
      <c r="C132" s="7">
        <v>598.57999999999993</v>
      </c>
    </row>
    <row r="133" spans="1:3" s="25" customFormat="1" ht="15.5" x14ac:dyDescent="0.35">
      <c r="A133" s="13">
        <v>40559</v>
      </c>
      <c r="B133" s="7">
        <v>17.8</v>
      </c>
      <c r="C133" s="7">
        <v>616.37999999999988</v>
      </c>
    </row>
    <row r="134" spans="1:3" s="25" customFormat="1" ht="15.5" x14ac:dyDescent="0.35">
      <c r="A134" s="13">
        <v>40561</v>
      </c>
      <c r="B134" s="7">
        <v>37.909999999999997</v>
      </c>
      <c r="C134" s="7">
        <v>654.28999999999985</v>
      </c>
    </row>
    <row r="135" spans="1:3" s="25" customFormat="1" ht="15.5" x14ac:dyDescent="0.35">
      <c r="A135" s="13">
        <v>40562</v>
      </c>
      <c r="B135" s="7">
        <v>2.6</v>
      </c>
      <c r="C135" s="7">
        <v>656.88999999999987</v>
      </c>
    </row>
    <row r="136" spans="1:3" s="25" customFormat="1" ht="15.5" x14ac:dyDescent="0.35">
      <c r="A136" s="13">
        <v>40563</v>
      </c>
      <c r="B136" s="7">
        <v>89.93</v>
      </c>
      <c r="C136" s="7">
        <v>746.81999999999994</v>
      </c>
    </row>
    <row r="137" spans="1:3" s="25" customFormat="1" ht="15.5" x14ac:dyDescent="0.35">
      <c r="A137" s="13">
        <v>40564</v>
      </c>
      <c r="B137" s="7">
        <v>31.64</v>
      </c>
      <c r="C137" s="7">
        <v>778.45999999999992</v>
      </c>
    </row>
    <row r="138" spans="1:3" s="25" customFormat="1" ht="15.5" x14ac:dyDescent="0.35">
      <c r="A138" s="13">
        <v>40565</v>
      </c>
      <c r="B138" s="7">
        <v>16.82</v>
      </c>
      <c r="C138" s="7">
        <v>795.28</v>
      </c>
    </row>
    <row r="139" spans="1:3" s="25" customFormat="1" ht="15.5" x14ac:dyDescent="0.35">
      <c r="A139" s="13">
        <v>40566</v>
      </c>
      <c r="B139" s="7">
        <v>39.4</v>
      </c>
      <c r="C139" s="7">
        <v>834.68</v>
      </c>
    </row>
    <row r="140" spans="1:3" s="25" customFormat="1" ht="15.5" x14ac:dyDescent="0.35">
      <c r="A140" s="13">
        <v>40568</v>
      </c>
      <c r="B140" s="7">
        <v>24.53</v>
      </c>
      <c r="C140" s="7">
        <v>859.20999999999992</v>
      </c>
    </row>
    <row r="141" spans="1:3" s="25" customFormat="1" ht="15.5" x14ac:dyDescent="0.35">
      <c r="A141" s="13">
        <v>40569</v>
      </c>
      <c r="B141" s="7">
        <v>5.2</v>
      </c>
      <c r="C141" s="7">
        <v>864.41</v>
      </c>
    </row>
    <row r="142" spans="1:3" s="25" customFormat="1" ht="15.5" x14ac:dyDescent="0.35">
      <c r="A142" s="13">
        <v>40570</v>
      </c>
      <c r="B142" s="7">
        <v>2.6</v>
      </c>
      <c r="C142" s="7">
        <v>867.01</v>
      </c>
    </row>
    <row r="143" spans="1:3" s="25" customFormat="1" ht="15.5" x14ac:dyDescent="0.35">
      <c r="A143" s="13">
        <v>40571</v>
      </c>
      <c r="B143" s="7">
        <v>2.6</v>
      </c>
      <c r="C143" s="7">
        <v>869.61</v>
      </c>
    </row>
    <row r="144" spans="1:3" s="25" customFormat="1" ht="15.5" x14ac:dyDescent="0.35">
      <c r="A144" s="13">
        <v>40572</v>
      </c>
      <c r="B144" s="7">
        <v>7.8</v>
      </c>
      <c r="C144" s="7">
        <v>877.41</v>
      </c>
    </row>
    <row r="145" spans="1:3" s="25" customFormat="1" ht="15.5" x14ac:dyDescent="0.35">
      <c r="A145" s="13">
        <v>40574</v>
      </c>
      <c r="B145" s="7">
        <v>17.440000000000001</v>
      </c>
      <c r="C145" s="7">
        <v>894.85</v>
      </c>
    </row>
    <row r="146" spans="1:3" s="25" customFormat="1" ht="15.5" x14ac:dyDescent="0.35">
      <c r="A146" s="13">
        <v>40575</v>
      </c>
      <c r="B146" s="7">
        <v>6.93</v>
      </c>
      <c r="C146" s="7">
        <v>901.78</v>
      </c>
    </row>
    <row r="147" spans="1:3" s="25" customFormat="1" ht="15.5" x14ac:dyDescent="0.35">
      <c r="A147" s="13">
        <v>40577</v>
      </c>
      <c r="B147" s="7">
        <v>20.64</v>
      </c>
      <c r="C147" s="7">
        <v>922.42</v>
      </c>
    </row>
    <row r="148" spans="1:3" s="25" customFormat="1" ht="15.5" x14ac:dyDescent="0.35">
      <c r="A148" s="13">
        <v>40578</v>
      </c>
      <c r="B148" s="7">
        <v>2.6</v>
      </c>
      <c r="C148" s="7">
        <v>925.02</v>
      </c>
    </row>
    <row r="149" spans="1:3" s="25" customFormat="1" ht="15.5" x14ac:dyDescent="0.35">
      <c r="A149" s="13">
        <v>40580</v>
      </c>
      <c r="B149" s="7">
        <v>2.6</v>
      </c>
      <c r="C149" s="7">
        <v>927.62</v>
      </c>
    </row>
    <row r="150" spans="1:3" s="25" customFormat="1" ht="15.5" x14ac:dyDescent="0.35">
      <c r="A150" s="13">
        <v>40589</v>
      </c>
      <c r="B150" s="7">
        <v>18.059999999999999</v>
      </c>
      <c r="C150" s="7">
        <v>945.68</v>
      </c>
    </row>
    <row r="151" spans="1:3" s="25" customFormat="1" ht="15.5" x14ac:dyDescent="0.35">
      <c r="A151" s="13">
        <v>40590</v>
      </c>
      <c r="B151" s="7">
        <v>18.04</v>
      </c>
      <c r="C151" s="7">
        <v>963.71999999999991</v>
      </c>
    </row>
    <row r="152" spans="1:3" s="25" customFormat="1" ht="15.5" x14ac:dyDescent="0.35">
      <c r="A152" s="13">
        <v>40591</v>
      </c>
      <c r="B152" s="7">
        <v>11.83</v>
      </c>
      <c r="C152" s="7">
        <v>975.55</v>
      </c>
    </row>
    <row r="153" spans="1:3" s="25" customFormat="1" ht="15.5" x14ac:dyDescent="0.35">
      <c r="A153" s="13">
        <v>40592</v>
      </c>
      <c r="B153" s="7">
        <v>80.03</v>
      </c>
      <c r="C153" s="7">
        <v>1055.58</v>
      </c>
    </row>
    <row r="154" spans="1:3" s="25" customFormat="1" ht="15.5" x14ac:dyDescent="0.35">
      <c r="A154" s="13">
        <v>40593</v>
      </c>
      <c r="B154" s="7">
        <v>140.01</v>
      </c>
      <c r="C154" s="7">
        <v>1195.5899999999999</v>
      </c>
    </row>
    <row r="155" spans="1:3" s="25" customFormat="1" ht="15.5" x14ac:dyDescent="0.35">
      <c r="A155" s="13">
        <v>40594</v>
      </c>
      <c r="B155" s="7">
        <v>118.73</v>
      </c>
      <c r="C155" s="7">
        <v>1314.32</v>
      </c>
    </row>
    <row r="156" spans="1:3" s="25" customFormat="1" ht="15.5" x14ac:dyDescent="0.35">
      <c r="A156" s="13">
        <v>40595</v>
      </c>
      <c r="B156" s="7">
        <v>193.64</v>
      </c>
      <c r="C156" s="7">
        <v>1507.96</v>
      </c>
    </row>
    <row r="157" spans="1:3" s="25" customFormat="1" ht="15.5" x14ac:dyDescent="0.35">
      <c r="A157" s="13">
        <v>40596</v>
      </c>
      <c r="B157" s="7">
        <v>192.75</v>
      </c>
      <c r="C157" s="7">
        <v>1700.71</v>
      </c>
    </row>
    <row r="158" spans="1:3" s="25" customFormat="1" ht="15.5" x14ac:dyDescent="0.35">
      <c r="A158" s="13">
        <v>40597</v>
      </c>
      <c r="B158" s="7">
        <v>89.97</v>
      </c>
      <c r="C158" s="7">
        <v>1790.68</v>
      </c>
    </row>
    <row r="159" spans="1:3" s="25" customFormat="1" ht="15.5" x14ac:dyDescent="0.35">
      <c r="A159" s="13">
        <v>40598</v>
      </c>
      <c r="B159" s="7">
        <v>164.67</v>
      </c>
      <c r="C159" s="7">
        <v>1955.3500000000001</v>
      </c>
    </row>
    <row r="160" spans="1:3" s="25" customFormat="1" ht="15.5" x14ac:dyDescent="0.35">
      <c r="A160" s="13">
        <v>40599</v>
      </c>
      <c r="B160" s="7">
        <v>105.1</v>
      </c>
      <c r="C160" s="7">
        <v>2060.4500000000003</v>
      </c>
    </row>
    <row r="161" spans="1:3" s="25" customFormat="1" ht="15.5" x14ac:dyDescent="0.35">
      <c r="A161" s="13">
        <v>40600</v>
      </c>
      <c r="B161" s="7">
        <v>20.260000000000002</v>
      </c>
      <c r="C161" s="7">
        <v>2080.7100000000005</v>
      </c>
    </row>
    <row r="162" spans="1:3" s="25" customFormat="1" ht="15.5" x14ac:dyDescent="0.35">
      <c r="A162" s="13">
        <v>40601</v>
      </c>
      <c r="B162" s="7">
        <v>5.76</v>
      </c>
      <c r="C162" s="7">
        <v>2086.4700000000007</v>
      </c>
    </row>
    <row r="163" spans="1:3" s="25" customFormat="1" ht="15.5" x14ac:dyDescent="0.35">
      <c r="A163" s="13">
        <v>40602</v>
      </c>
      <c r="B163" s="7">
        <v>136.43</v>
      </c>
      <c r="C163" s="7">
        <v>2222.9000000000005</v>
      </c>
    </row>
    <row r="164" spans="1:3" s="25" customFormat="1" ht="15.5" x14ac:dyDescent="0.35">
      <c r="A164" s="13">
        <v>40603</v>
      </c>
      <c r="B164" s="7">
        <v>83.14</v>
      </c>
      <c r="C164" s="7">
        <v>2306.0400000000004</v>
      </c>
    </row>
    <row r="165" spans="1:3" s="25" customFormat="1" ht="15.5" x14ac:dyDescent="0.35">
      <c r="A165" s="13">
        <v>40604</v>
      </c>
      <c r="B165" s="7">
        <v>20.57</v>
      </c>
      <c r="C165" s="7">
        <v>2326.6100000000006</v>
      </c>
    </row>
    <row r="166" spans="1:3" s="25" customFormat="1" ht="15.5" x14ac:dyDescent="0.35">
      <c r="A166" s="13">
        <v>40605</v>
      </c>
      <c r="B166" s="7">
        <v>93.8</v>
      </c>
      <c r="C166" s="7">
        <v>2420.4100000000008</v>
      </c>
    </row>
    <row r="167" spans="1:3" s="25" customFormat="1" ht="15.5" x14ac:dyDescent="0.35">
      <c r="A167" s="13">
        <v>40606</v>
      </c>
      <c r="B167" s="7">
        <v>59.27</v>
      </c>
      <c r="C167" s="7">
        <v>2479.6800000000007</v>
      </c>
    </row>
    <row r="168" spans="1:3" s="25" customFormat="1" ht="15.5" x14ac:dyDescent="0.35">
      <c r="A168" s="13">
        <v>40607</v>
      </c>
      <c r="B168" s="7">
        <v>20.59</v>
      </c>
      <c r="C168" s="7">
        <v>2500.2700000000009</v>
      </c>
    </row>
    <row r="169" spans="1:3" s="25" customFormat="1" ht="15.5" x14ac:dyDescent="0.35">
      <c r="A169" s="13">
        <v>40608</v>
      </c>
      <c r="B169" s="7">
        <v>28.42</v>
      </c>
      <c r="C169" s="7">
        <v>2528.690000000001</v>
      </c>
    </row>
    <row r="170" spans="1:3" s="25" customFormat="1" ht="15.5" x14ac:dyDescent="0.35">
      <c r="A170" s="13">
        <v>40609</v>
      </c>
      <c r="B170" s="7">
        <v>199.74</v>
      </c>
      <c r="C170" s="7">
        <v>2728.4300000000012</v>
      </c>
    </row>
    <row r="171" spans="1:3" s="25" customFormat="1" ht="15.5" x14ac:dyDescent="0.35">
      <c r="A171" s="13">
        <v>40610</v>
      </c>
      <c r="B171" s="7">
        <v>42.86</v>
      </c>
      <c r="C171" s="7">
        <v>2771.2900000000013</v>
      </c>
    </row>
    <row r="172" spans="1:3" s="25" customFormat="1" ht="15.5" x14ac:dyDescent="0.35">
      <c r="A172" s="13">
        <v>40611</v>
      </c>
      <c r="B172" s="7">
        <v>36.19</v>
      </c>
      <c r="C172" s="7">
        <v>2807.4800000000014</v>
      </c>
    </row>
    <row r="173" spans="1:3" s="25" customFormat="1" ht="15.5" x14ac:dyDescent="0.35">
      <c r="A173" s="13">
        <v>40612</v>
      </c>
      <c r="B173" s="7">
        <v>61.92</v>
      </c>
      <c r="C173" s="7">
        <v>2869.4000000000015</v>
      </c>
    </row>
    <row r="174" spans="1:3" s="25" customFormat="1" ht="15.5" x14ac:dyDescent="0.35">
      <c r="A174" s="13">
        <v>40613</v>
      </c>
      <c r="B174" s="7">
        <v>123.92</v>
      </c>
      <c r="C174" s="7">
        <v>2993.3200000000015</v>
      </c>
    </row>
    <row r="175" spans="1:3" s="25" customFormat="1" ht="15.5" x14ac:dyDescent="0.35">
      <c r="A175" s="13">
        <v>40614</v>
      </c>
      <c r="B175" s="7">
        <v>120.24</v>
      </c>
      <c r="C175" s="7">
        <v>3113.5600000000013</v>
      </c>
    </row>
    <row r="176" spans="1:3" s="25" customFormat="1" ht="15.5" x14ac:dyDescent="0.35">
      <c r="A176" s="13">
        <v>40615</v>
      </c>
      <c r="B176" s="7">
        <v>75.03</v>
      </c>
      <c r="C176" s="7">
        <v>3188.5900000000015</v>
      </c>
    </row>
    <row r="177" spans="1:3" s="25" customFormat="1" ht="15.5" x14ac:dyDescent="0.35">
      <c r="A177" s="13">
        <v>40616</v>
      </c>
      <c r="B177" s="7">
        <v>176.96</v>
      </c>
      <c r="C177" s="7">
        <v>3365.5500000000015</v>
      </c>
    </row>
    <row r="178" spans="1:3" s="25" customFormat="1" ht="15.5" x14ac:dyDescent="0.35">
      <c r="A178" s="13">
        <v>40617</v>
      </c>
      <c r="B178" s="7">
        <v>46.83</v>
      </c>
      <c r="C178" s="7">
        <v>3412.3800000000015</v>
      </c>
    </row>
    <row r="179" spans="1:3" s="25" customFormat="1" ht="15.5" x14ac:dyDescent="0.35">
      <c r="A179" s="13">
        <v>40618</v>
      </c>
      <c r="B179" s="7">
        <v>98.83</v>
      </c>
      <c r="C179" s="7">
        <v>3511.2100000000014</v>
      </c>
    </row>
    <row r="180" spans="1:3" s="25" customFormat="1" ht="15.5" x14ac:dyDescent="0.35">
      <c r="A180" s="13">
        <v>40619</v>
      </c>
      <c r="B180" s="7">
        <v>87.47</v>
      </c>
      <c r="C180" s="7">
        <v>3598.6800000000012</v>
      </c>
    </row>
    <row r="181" spans="1:3" s="25" customFormat="1" ht="15.5" x14ac:dyDescent="0.35">
      <c r="A181" s="13">
        <v>40620</v>
      </c>
      <c r="B181" s="7">
        <v>83.84</v>
      </c>
      <c r="C181" s="7">
        <v>3682.5200000000013</v>
      </c>
    </row>
    <row r="182" spans="1:3" s="25" customFormat="1" ht="15.5" x14ac:dyDescent="0.35">
      <c r="A182" s="13">
        <v>40621</v>
      </c>
      <c r="B182" s="7">
        <v>65.02</v>
      </c>
      <c r="C182" s="7">
        <v>3747.5400000000013</v>
      </c>
    </row>
    <row r="183" spans="1:3" s="25" customFormat="1" ht="15.5" x14ac:dyDescent="0.35">
      <c r="A183" s="13">
        <v>40622</v>
      </c>
      <c r="B183" s="7">
        <v>165.52</v>
      </c>
      <c r="C183" s="7">
        <v>3913.0600000000013</v>
      </c>
    </row>
    <row r="184" spans="1:3" s="25" customFormat="1" ht="15.5" x14ac:dyDescent="0.35">
      <c r="A184" s="13">
        <v>40623</v>
      </c>
      <c r="B184" s="7">
        <v>11.52</v>
      </c>
      <c r="C184" s="7">
        <v>3924.5800000000013</v>
      </c>
    </row>
    <row r="185" spans="1:3" s="25" customFormat="1" ht="15.5" x14ac:dyDescent="0.35">
      <c r="A185" s="13">
        <v>40624</v>
      </c>
      <c r="B185" s="7">
        <v>107.09</v>
      </c>
      <c r="C185" s="7">
        <v>4031.6700000000014</v>
      </c>
    </row>
    <row r="186" spans="1:3" s="25" customFormat="1" ht="15.5" x14ac:dyDescent="0.35">
      <c r="A186" s="13">
        <v>40625</v>
      </c>
      <c r="B186" s="7">
        <v>22.99</v>
      </c>
      <c r="C186" s="7">
        <v>4054.6600000000012</v>
      </c>
    </row>
    <row r="187" spans="1:3" s="25" customFormat="1" ht="15.5" x14ac:dyDescent="0.35">
      <c r="A187" s="13">
        <v>40629</v>
      </c>
      <c r="B187" s="7">
        <v>26.8</v>
      </c>
      <c r="C187" s="7">
        <v>4081.4600000000014</v>
      </c>
    </row>
    <row r="188" spans="1:3" s="25" customFormat="1" ht="15.5" x14ac:dyDescent="0.35">
      <c r="A188" s="13">
        <v>40630</v>
      </c>
      <c r="B188" s="7">
        <v>71.459999999999994</v>
      </c>
      <c r="C188" s="7">
        <v>4152.920000000001</v>
      </c>
    </row>
    <row r="189" spans="1:3" s="25" customFormat="1" ht="15.5" x14ac:dyDescent="0.35">
      <c r="A189" s="13">
        <v>40631</v>
      </c>
      <c r="B189" s="7">
        <v>123.39</v>
      </c>
      <c r="C189" s="7">
        <v>4276.3100000000013</v>
      </c>
    </row>
    <row r="190" spans="1:3" s="25" customFormat="1" ht="15.5" x14ac:dyDescent="0.35">
      <c r="A190" s="13">
        <v>40633</v>
      </c>
      <c r="B190" s="7">
        <v>26.87</v>
      </c>
      <c r="C190" s="7">
        <v>4303.1800000000012</v>
      </c>
    </row>
    <row r="191" spans="1:3" s="25" customFormat="1" ht="15.5" x14ac:dyDescent="0.35">
      <c r="A191" s="13">
        <v>40636</v>
      </c>
      <c r="B191" s="7">
        <v>17.71</v>
      </c>
      <c r="C191" s="7">
        <v>4320.8900000000012</v>
      </c>
    </row>
    <row r="192" spans="1:3" s="25" customFormat="1" ht="15.5" x14ac:dyDescent="0.35">
      <c r="A192" s="13">
        <v>40639</v>
      </c>
      <c r="B192" s="7">
        <v>17.97</v>
      </c>
      <c r="C192" s="7">
        <v>4338.8600000000015</v>
      </c>
    </row>
    <row r="193" spans="1:3" s="25" customFormat="1" ht="15.5" x14ac:dyDescent="0.35">
      <c r="A193" s="13">
        <v>40641</v>
      </c>
      <c r="B193" s="7">
        <v>17.52</v>
      </c>
      <c r="C193" s="7">
        <v>4356.3800000000019</v>
      </c>
    </row>
    <row r="194" spans="1:3" s="25" customFormat="1" ht="15.5" x14ac:dyDescent="0.35">
      <c r="A194" s="13">
        <v>40646</v>
      </c>
      <c r="B194" s="7">
        <v>3.52</v>
      </c>
      <c r="C194" s="7">
        <v>4359.9000000000024</v>
      </c>
    </row>
    <row r="195" spans="1:3" s="25" customFormat="1" ht="15.5" x14ac:dyDescent="0.35">
      <c r="A195" s="13">
        <v>40933</v>
      </c>
      <c r="B195" s="7">
        <v>1.8</v>
      </c>
      <c r="C195" s="7">
        <f>B195</f>
        <v>1.8</v>
      </c>
    </row>
    <row r="196" spans="1:3" s="25" customFormat="1" ht="15.5" x14ac:dyDescent="0.35">
      <c r="A196" s="13">
        <v>40934</v>
      </c>
      <c r="B196" s="7">
        <v>2.16</v>
      </c>
      <c r="C196" s="7">
        <f t="shared" ref="C196:C227" si="0">C195+B196</f>
        <v>3.96</v>
      </c>
    </row>
    <row r="197" spans="1:3" s="25" customFormat="1" ht="15.5" x14ac:dyDescent="0.35">
      <c r="A197" s="13">
        <v>40935</v>
      </c>
      <c r="B197" s="7">
        <v>1.1399999999999999</v>
      </c>
      <c r="C197" s="7">
        <f t="shared" si="0"/>
        <v>5.0999999999999996</v>
      </c>
    </row>
    <row r="198" spans="1:3" s="25" customFormat="1" ht="15.5" x14ac:dyDescent="0.35">
      <c r="A198" s="13">
        <v>40936</v>
      </c>
      <c r="B198" s="7">
        <v>2.88</v>
      </c>
      <c r="C198" s="7">
        <f t="shared" si="0"/>
        <v>7.9799999999999995</v>
      </c>
    </row>
    <row r="199" spans="1:3" s="25" customFormat="1" ht="15.5" x14ac:dyDescent="0.35">
      <c r="A199" s="13">
        <v>40939</v>
      </c>
      <c r="B199" s="7">
        <v>3.6</v>
      </c>
      <c r="C199" s="7">
        <f t="shared" si="0"/>
        <v>11.58</v>
      </c>
    </row>
    <row r="200" spans="1:3" s="25" customFormat="1" ht="15.5" x14ac:dyDescent="0.35">
      <c r="A200" s="13">
        <v>40940</v>
      </c>
      <c r="B200" s="7">
        <v>5.76</v>
      </c>
      <c r="C200" s="7">
        <f t="shared" si="0"/>
        <v>17.34</v>
      </c>
    </row>
    <row r="201" spans="1:3" s="25" customFormat="1" ht="15.5" x14ac:dyDescent="0.35">
      <c r="A201" s="13">
        <v>40942</v>
      </c>
      <c r="B201" s="7">
        <v>0.72</v>
      </c>
      <c r="C201" s="7">
        <f t="shared" si="0"/>
        <v>18.059999999999999</v>
      </c>
    </row>
    <row r="202" spans="1:3" s="25" customFormat="1" ht="15.5" x14ac:dyDescent="0.35">
      <c r="A202" s="13">
        <v>40945</v>
      </c>
      <c r="B202" s="7">
        <v>18.2</v>
      </c>
      <c r="C202" s="7">
        <f t="shared" si="0"/>
        <v>36.26</v>
      </c>
    </row>
    <row r="203" spans="1:3" s="25" customFormat="1" ht="15.5" x14ac:dyDescent="0.35">
      <c r="A203" s="13">
        <v>40946</v>
      </c>
      <c r="B203" s="7">
        <v>6.37</v>
      </c>
      <c r="C203" s="7">
        <f t="shared" si="0"/>
        <v>42.629999999999995</v>
      </c>
    </row>
    <row r="204" spans="1:3" s="25" customFormat="1" ht="15.5" x14ac:dyDescent="0.35">
      <c r="A204" s="13">
        <v>40953</v>
      </c>
      <c r="B204" s="7">
        <v>8.66</v>
      </c>
      <c r="C204" s="7">
        <f t="shared" si="0"/>
        <v>51.289999999999992</v>
      </c>
    </row>
    <row r="205" spans="1:3" s="25" customFormat="1" ht="15.5" x14ac:dyDescent="0.35">
      <c r="A205" s="13">
        <v>40955</v>
      </c>
      <c r="B205" s="7">
        <v>8.64</v>
      </c>
      <c r="C205" s="7">
        <f t="shared" si="0"/>
        <v>59.929999999999993</v>
      </c>
    </row>
    <row r="206" spans="1:3" s="25" customFormat="1" ht="15.5" x14ac:dyDescent="0.35">
      <c r="A206" s="13">
        <v>40957</v>
      </c>
      <c r="B206" s="7">
        <v>20.09</v>
      </c>
      <c r="C206" s="7">
        <f t="shared" si="0"/>
        <v>80.02</v>
      </c>
    </row>
    <row r="207" spans="1:3" s="25" customFormat="1" ht="15.5" x14ac:dyDescent="0.35">
      <c r="A207" s="13">
        <v>40962</v>
      </c>
      <c r="B207" s="7">
        <v>36.020000000000003</v>
      </c>
      <c r="C207" s="7">
        <f t="shared" si="0"/>
        <v>116.03999999999999</v>
      </c>
    </row>
    <row r="208" spans="1:3" s="25" customFormat="1" ht="15.5" x14ac:dyDescent="0.35">
      <c r="A208" s="13">
        <v>40963</v>
      </c>
      <c r="B208" s="7">
        <v>71.97</v>
      </c>
      <c r="C208" s="7">
        <f t="shared" si="0"/>
        <v>188.01</v>
      </c>
    </row>
    <row r="209" spans="1:3" s="25" customFormat="1" ht="15.5" x14ac:dyDescent="0.35">
      <c r="A209" s="13">
        <v>40966</v>
      </c>
      <c r="B209" s="7">
        <v>16.77</v>
      </c>
      <c r="C209" s="7">
        <f t="shared" si="0"/>
        <v>204.78</v>
      </c>
    </row>
    <row r="210" spans="1:3" s="25" customFormat="1" ht="15.5" x14ac:dyDescent="0.35">
      <c r="A210" s="13">
        <v>40967</v>
      </c>
      <c r="B210" s="7">
        <v>37.93</v>
      </c>
      <c r="C210" s="7">
        <f t="shared" si="0"/>
        <v>242.71</v>
      </c>
    </row>
    <row r="211" spans="1:3" s="25" customFormat="1" ht="15.5" x14ac:dyDescent="0.35">
      <c r="A211" s="13">
        <v>40968</v>
      </c>
      <c r="B211" s="7">
        <v>55.2</v>
      </c>
      <c r="C211" s="7">
        <f t="shared" si="0"/>
        <v>297.91000000000003</v>
      </c>
    </row>
    <row r="212" spans="1:3" s="25" customFormat="1" ht="15.5" x14ac:dyDescent="0.35">
      <c r="A212" s="13">
        <v>40970</v>
      </c>
      <c r="B212" s="7">
        <v>50.58</v>
      </c>
      <c r="C212" s="7">
        <f t="shared" si="0"/>
        <v>348.49</v>
      </c>
    </row>
    <row r="213" spans="1:3" s="25" customFormat="1" ht="15.5" x14ac:dyDescent="0.35">
      <c r="A213" s="13">
        <v>40971</v>
      </c>
      <c r="B213" s="7">
        <v>7.76</v>
      </c>
      <c r="C213" s="7">
        <f t="shared" si="0"/>
        <v>356.25</v>
      </c>
    </row>
    <row r="214" spans="1:3" s="25" customFormat="1" ht="15.5" x14ac:dyDescent="0.35">
      <c r="A214" s="13">
        <v>40972</v>
      </c>
      <c r="B214" s="7">
        <v>16.88</v>
      </c>
      <c r="C214" s="7">
        <f t="shared" si="0"/>
        <v>373.13</v>
      </c>
    </row>
    <row r="215" spans="1:3" s="25" customFormat="1" ht="15.5" x14ac:dyDescent="0.35">
      <c r="A215" s="13">
        <v>40973</v>
      </c>
      <c r="B215" s="7">
        <v>55.22</v>
      </c>
      <c r="C215" s="7">
        <f t="shared" si="0"/>
        <v>428.35</v>
      </c>
    </row>
    <row r="216" spans="1:3" s="25" customFormat="1" ht="15.5" x14ac:dyDescent="0.35">
      <c r="A216" s="13">
        <v>40974</v>
      </c>
      <c r="B216" s="7">
        <v>203.1</v>
      </c>
      <c r="C216" s="7">
        <f t="shared" si="0"/>
        <v>631.45000000000005</v>
      </c>
    </row>
    <row r="217" spans="1:3" s="25" customFormat="1" ht="15.5" x14ac:dyDescent="0.35">
      <c r="A217" s="13">
        <v>40975</v>
      </c>
      <c r="B217" s="7">
        <v>236.3</v>
      </c>
      <c r="C217" s="7">
        <f t="shared" si="0"/>
        <v>867.75</v>
      </c>
    </row>
    <row r="218" spans="1:3" s="25" customFormat="1" ht="15.5" x14ac:dyDescent="0.35">
      <c r="A218" s="13">
        <v>40976</v>
      </c>
      <c r="B218" s="7">
        <v>33.9</v>
      </c>
      <c r="C218" s="7">
        <f t="shared" si="0"/>
        <v>901.65</v>
      </c>
    </row>
    <row r="219" spans="1:3" s="25" customFormat="1" ht="15.5" x14ac:dyDescent="0.35">
      <c r="A219" s="13">
        <v>40977</v>
      </c>
      <c r="B219" s="7">
        <v>42.18</v>
      </c>
      <c r="C219" s="7">
        <f t="shared" si="0"/>
        <v>943.82999999999993</v>
      </c>
    </row>
    <row r="220" spans="1:3" s="25" customFormat="1" ht="15.5" x14ac:dyDescent="0.35">
      <c r="A220" s="13">
        <v>40978</v>
      </c>
      <c r="B220" s="7">
        <v>107.36</v>
      </c>
      <c r="C220" s="7">
        <f t="shared" si="0"/>
        <v>1051.1899999999998</v>
      </c>
    </row>
    <row r="221" spans="1:3" s="25" customFormat="1" ht="15.5" x14ac:dyDescent="0.35">
      <c r="A221" s="13">
        <v>40979</v>
      </c>
      <c r="B221" s="7">
        <v>68.27</v>
      </c>
      <c r="C221" s="7">
        <f t="shared" si="0"/>
        <v>1119.4599999999998</v>
      </c>
    </row>
    <row r="222" spans="1:3" s="25" customFormat="1" ht="15.5" x14ac:dyDescent="0.35">
      <c r="A222" s="13">
        <v>40980</v>
      </c>
      <c r="B222" s="7">
        <v>24.64</v>
      </c>
      <c r="C222" s="7">
        <f t="shared" si="0"/>
        <v>1144.0999999999999</v>
      </c>
    </row>
    <row r="223" spans="1:3" s="25" customFormat="1" ht="15.5" x14ac:dyDescent="0.35">
      <c r="A223" s="13">
        <v>40981</v>
      </c>
      <c r="B223" s="7">
        <v>18.71</v>
      </c>
      <c r="C223" s="7">
        <f t="shared" si="0"/>
        <v>1162.81</v>
      </c>
    </row>
    <row r="224" spans="1:3" s="25" customFormat="1" ht="15.5" x14ac:dyDescent="0.35">
      <c r="A224" s="13">
        <v>40982</v>
      </c>
      <c r="B224" s="7">
        <v>7.04</v>
      </c>
      <c r="C224" s="7">
        <f t="shared" si="0"/>
        <v>1169.8499999999999</v>
      </c>
    </row>
    <row r="225" spans="1:3" s="25" customFormat="1" ht="15.5" x14ac:dyDescent="0.35">
      <c r="A225" s="13">
        <v>40983</v>
      </c>
      <c r="B225" s="7">
        <v>8.8000000000000007</v>
      </c>
      <c r="C225" s="7">
        <f t="shared" si="0"/>
        <v>1178.6499999999999</v>
      </c>
    </row>
    <row r="226" spans="1:3" s="25" customFormat="1" ht="15.5" x14ac:dyDescent="0.35">
      <c r="A226" s="13">
        <v>40984</v>
      </c>
      <c r="B226" s="7">
        <v>7.92</v>
      </c>
      <c r="C226" s="7">
        <f t="shared" si="0"/>
        <v>1186.57</v>
      </c>
    </row>
    <row r="227" spans="1:3" s="25" customFormat="1" ht="15.5" x14ac:dyDescent="0.35">
      <c r="A227" s="13">
        <v>40985</v>
      </c>
      <c r="B227" s="7">
        <v>12.76</v>
      </c>
      <c r="C227" s="7">
        <f t="shared" si="0"/>
        <v>1199.33</v>
      </c>
    </row>
    <row r="228" spans="1:3" s="25" customFormat="1" ht="15.5" x14ac:dyDescent="0.35">
      <c r="A228" s="13">
        <v>40986</v>
      </c>
      <c r="B228" s="7">
        <v>38.28</v>
      </c>
      <c r="C228" s="7">
        <f t="shared" ref="C228:C249" si="1">C227+B228</f>
        <v>1237.6099999999999</v>
      </c>
    </row>
    <row r="229" spans="1:3" s="25" customFormat="1" ht="15.5" x14ac:dyDescent="0.35">
      <c r="A229" s="13">
        <v>40987</v>
      </c>
      <c r="B229" s="7">
        <v>35.49</v>
      </c>
      <c r="C229" s="7">
        <f t="shared" si="1"/>
        <v>1273.0999999999999</v>
      </c>
    </row>
    <row r="230" spans="1:3" s="25" customFormat="1" ht="15.5" x14ac:dyDescent="0.35">
      <c r="A230" s="13">
        <v>40988</v>
      </c>
      <c r="B230" s="7">
        <v>79.83</v>
      </c>
      <c r="C230" s="7">
        <f t="shared" si="1"/>
        <v>1352.9299999999998</v>
      </c>
    </row>
    <row r="231" spans="1:3" s="25" customFormat="1" ht="15.5" x14ac:dyDescent="0.35">
      <c r="A231" s="13">
        <v>40989</v>
      </c>
      <c r="B231" s="7">
        <v>95.34</v>
      </c>
      <c r="C231" s="7">
        <f t="shared" si="1"/>
        <v>1448.2699999999998</v>
      </c>
    </row>
    <row r="232" spans="1:3" s="25" customFormat="1" ht="15.5" x14ac:dyDescent="0.35">
      <c r="A232" s="13">
        <v>40990</v>
      </c>
      <c r="B232" s="7">
        <v>18.34</v>
      </c>
      <c r="C232" s="7">
        <f t="shared" si="1"/>
        <v>1466.6099999999997</v>
      </c>
    </row>
    <row r="233" spans="1:3" s="25" customFormat="1" ht="15.5" x14ac:dyDescent="0.35">
      <c r="A233" s="13">
        <v>40991</v>
      </c>
      <c r="B233" s="7">
        <v>50.43</v>
      </c>
      <c r="C233" s="7">
        <f t="shared" si="1"/>
        <v>1517.0399999999997</v>
      </c>
    </row>
    <row r="234" spans="1:3" s="25" customFormat="1" ht="15.5" x14ac:dyDescent="0.35">
      <c r="A234" s="13">
        <v>40992</v>
      </c>
      <c r="B234" s="7">
        <v>48.64</v>
      </c>
      <c r="C234" s="7">
        <f t="shared" si="1"/>
        <v>1565.6799999999998</v>
      </c>
    </row>
    <row r="235" spans="1:3" s="25" customFormat="1" ht="15.5" x14ac:dyDescent="0.35">
      <c r="A235" s="13">
        <v>40993</v>
      </c>
      <c r="B235" s="7">
        <v>6.38</v>
      </c>
      <c r="C235" s="7">
        <f t="shared" si="1"/>
        <v>1572.06</v>
      </c>
    </row>
    <row r="236" spans="1:3" s="25" customFormat="1" ht="15.5" x14ac:dyDescent="0.35">
      <c r="A236" s="13">
        <v>40994</v>
      </c>
      <c r="B236" s="7">
        <v>7.97</v>
      </c>
      <c r="C236" s="7">
        <f t="shared" si="1"/>
        <v>1580.03</v>
      </c>
    </row>
    <row r="237" spans="1:3" s="25" customFormat="1" ht="15.5" x14ac:dyDescent="0.35">
      <c r="A237" s="13">
        <v>40995</v>
      </c>
      <c r="B237" s="7">
        <v>6.73</v>
      </c>
      <c r="C237" s="7">
        <f t="shared" si="1"/>
        <v>1586.76</v>
      </c>
    </row>
    <row r="238" spans="1:3" s="25" customFormat="1" ht="15.5" x14ac:dyDescent="0.35">
      <c r="A238" s="13">
        <v>40996</v>
      </c>
      <c r="B238" s="7">
        <v>3.19</v>
      </c>
      <c r="C238" s="7">
        <f t="shared" si="1"/>
        <v>1589.95</v>
      </c>
    </row>
    <row r="239" spans="1:3" s="25" customFormat="1" ht="15.5" x14ac:dyDescent="0.35">
      <c r="A239" s="13">
        <v>40997</v>
      </c>
      <c r="B239" s="7">
        <v>25.04</v>
      </c>
      <c r="C239" s="7">
        <f t="shared" si="1"/>
        <v>1614.99</v>
      </c>
    </row>
    <row r="240" spans="1:3" s="25" customFormat="1" ht="15.5" x14ac:dyDescent="0.35">
      <c r="A240" s="13">
        <v>40998</v>
      </c>
      <c r="B240" s="7">
        <v>42.98</v>
      </c>
      <c r="C240" s="7">
        <f t="shared" si="1"/>
        <v>1657.97</v>
      </c>
    </row>
    <row r="241" spans="1:3" s="25" customFormat="1" ht="15.5" x14ac:dyDescent="0.35">
      <c r="A241" s="13">
        <v>40999</v>
      </c>
      <c r="B241" s="7">
        <v>264.11</v>
      </c>
      <c r="C241" s="7">
        <f t="shared" si="1"/>
        <v>1922.08</v>
      </c>
    </row>
    <row r="242" spans="1:3" s="25" customFormat="1" ht="15.5" x14ac:dyDescent="0.35">
      <c r="A242" s="13">
        <v>41000</v>
      </c>
      <c r="B242" s="7">
        <v>37.340000000000003</v>
      </c>
      <c r="C242" s="7">
        <f t="shared" si="1"/>
        <v>1959.4199999999998</v>
      </c>
    </row>
    <row r="243" spans="1:3" s="25" customFormat="1" ht="15.5" x14ac:dyDescent="0.35">
      <c r="A243" s="13">
        <v>41001</v>
      </c>
      <c r="B243" s="7">
        <v>35.79</v>
      </c>
      <c r="C243" s="7">
        <f t="shared" si="1"/>
        <v>1995.2099999999998</v>
      </c>
    </row>
    <row r="244" spans="1:3" s="25" customFormat="1" ht="15.5" x14ac:dyDescent="0.35">
      <c r="A244" s="13">
        <v>41006</v>
      </c>
      <c r="B244" s="7">
        <v>3.88</v>
      </c>
      <c r="C244" s="7">
        <f t="shared" si="1"/>
        <v>1999.09</v>
      </c>
    </row>
    <row r="245" spans="1:3" s="25" customFormat="1" ht="15.5" x14ac:dyDescent="0.35">
      <c r="A245" s="13">
        <v>41017</v>
      </c>
      <c r="B245" s="7">
        <v>3.88</v>
      </c>
      <c r="C245" s="7">
        <f t="shared" si="1"/>
        <v>2002.97</v>
      </c>
    </row>
    <row r="246" spans="1:3" s="25" customFormat="1" ht="15.5" x14ac:dyDescent="0.35">
      <c r="A246" s="13">
        <v>41019</v>
      </c>
      <c r="B246" s="7">
        <v>18.16</v>
      </c>
      <c r="C246" s="7">
        <f t="shared" si="1"/>
        <v>2021.13</v>
      </c>
    </row>
    <row r="247" spans="1:3" s="25" customFormat="1" ht="15.5" x14ac:dyDescent="0.35">
      <c r="A247" s="13">
        <v>41031</v>
      </c>
      <c r="B247" s="7">
        <v>18</v>
      </c>
      <c r="C247" s="7">
        <f t="shared" si="1"/>
        <v>2039.13</v>
      </c>
    </row>
    <row r="248" spans="1:3" s="25" customFormat="1" ht="15.5" x14ac:dyDescent="0.35">
      <c r="A248" s="13">
        <v>41051</v>
      </c>
      <c r="B248" s="7">
        <v>19.36</v>
      </c>
      <c r="C248" s="7">
        <f t="shared" si="1"/>
        <v>2058.4900000000002</v>
      </c>
    </row>
    <row r="249" spans="1:3" s="25" customFormat="1" ht="15.5" x14ac:dyDescent="0.35">
      <c r="A249" s="13">
        <v>41058</v>
      </c>
      <c r="B249" s="7">
        <v>20.68</v>
      </c>
      <c r="C249" s="7">
        <f t="shared" si="1"/>
        <v>2079.17</v>
      </c>
    </row>
    <row r="250" spans="1:3" s="25" customFormat="1" ht="15.5" x14ac:dyDescent="0.35">
      <c r="A250" s="13">
        <v>41247</v>
      </c>
      <c r="B250" s="7">
        <v>20.96</v>
      </c>
      <c r="C250" s="7">
        <f>B250</f>
        <v>20.96</v>
      </c>
    </row>
    <row r="251" spans="1:3" s="25" customFormat="1" ht="15.5" x14ac:dyDescent="0.35">
      <c r="A251" s="13">
        <v>41256</v>
      </c>
      <c r="B251" s="7">
        <v>2.6</v>
      </c>
      <c r="C251" s="7">
        <f t="shared" ref="C251:C286" si="2">C250+B251</f>
        <v>23.560000000000002</v>
      </c>
    </row>
    <row r="252" spans="1:3" s="25" customFormat="1" ht="15.5" x14ac:dyDescent="0.35">
      <c r="A252" s="13">
        <v>41258</v>
      </c>
      <c r="B252" s="7">
        <v>17.29</v>
      </c>
      <c r="C252" s="7">
        <f t="shared" si="2"/>
        <v>40.85</v>
      </c>
    </row>
    <row r="253" spans="1:3" s="25" customFormat="1" ht="15.5" x14ac:dyDescent="0.35">
      <c r="A253" s="13">
        <v>41259</v>
      </c>
      <c r="B253" s="7">
        <v>52.12</v>
      </c>
      <c r="C253" s="7">
        <f t="shared" si="2"/>
        <v>92.97</v>
      </c>
    </row>
    <row r="254" spans="1:3" s="25" customFormat="1" ht="15.5" x14ac:dyDescent="0.35">
      <c r="A254" s="13">
        <v>41260</v>
      </c>
      <c r="B254" s="7">
        <v>20.53</v>
      </c>
      <c r="C254" s="7">
        <f t="shared" si="2"/>
        <v>113.5</v>
      </c>
    </row>
    <row r="255" spans="1:3" s="25" customFormat="1" ht="15.5" x14ac:dyDescent="0.35">
      <c r="A255" s="13">
        <v>41261</v>
      </c>
      <c r="B255" s="7">
        <v>61.73</v>
      </c>
      <c r="C255" s="7">
        <f t="shared" si="2"/>
        <v>175.23</v>
      </c>
    </row>
    <row r="256" spans="1:3" s="25" customFormat="1" ht="15.5" x14ac:dyDescent="0.35">
      <c r="A256" s="13">
        <v>41262</v>
      </c>
      <c r="B256" s="7">
        <v>63.36</v>
      </c>
      <c r="C256" s="7">
        <f t="shared" si="2"/>
        <v>238.58999999999997</v>
      </c>
    </row>
    <row r="257" spans="1:3" s="25" customFormat="1" ht="15.5" x14ac:dyDescent="0.35">
      <c r="A257" s="13">
        <v>41276</v>
      </c>
      <c r="B257" s="7">
        <v>3.19</v>
      </c>
      <c r="C257" s="7">
        <f t="shared" si="2"/>
        <v>241.77999999999997</v>
      </c>
    </row>
    <row r="258" spans="1:3" s="25" customFormat="1" ht="15.5" x14ac:dyDescent="0.35">
      <c r="A258" s="13">
        <v>41291</v>
      </c>
      <c r="B258" s="7">
        <v>18.2</v>
      </c>
      <c r="C258" s="7">
        <f t="shared" si="2"/>
        <v>259.97999999999996</v>
      </c>
    </row>
    <row r="259" spans="1:3" s="25" customFormat="1" ht="15.5" x14ac:dyDescent="0.35">
      <c r="A259" s="13">
        <v>41292</v>
      </c>
      <c r="B259" s="7">
        <v>18.14</v>
      </c>
      <c r="C259" s="7">
        <f t="shared" si="2"/>
        <v>278.11999999999995</v>
      </c>
    </row>
    <row r="260" spans="1:3" s="25" customFormat="1" ht="15.5" x14ac:dyDescent="0.35">
      <c r="A260" s="13">
        <v>41296</v>
      </c>
      <c r="B260" s="7">
        <v>9.0399999999999991</v>
      </c>
      <c r="C260" s="7">
        <f t="shared" si="2"/>
        <v>287.15999999999997</v>
      </c>
    </row>
    <row r="261" spans="1:3" s="25" customFormat="1" ht="15.5" x14ac:dyDescent="0.35">
      <c r="A261" s="13">
        <v>41297</v>
      </c>
      <c r="B261" s="7">
        <v>18.059999999999999</v>
      </c>
      <c r="C261" s="7">
        <f t="shared" si="2"/>
        <v>305.21999999999997</v>
      </c>
    </row>
    <row r="262" spans="1:3" s="25" customFormat="1" ht="15.5" x14ac:dyDescent="0.35">
      <c r="A262" s="13">
        <v>41311</v>
      </c>
      <c r="B262" s="7">
        <v>1.99</v>
      </c>
      <c r="C262" s="7">
        <f t="shared" si="2"/>
        <v>307.20999999999998</v>
      </c>
    </row>
    <row r="263" spans="1:3" s="25" customFormat="1" ht="15.5" x14ac:dyDescent="0.35">
      <c r="A263" s="13">
        <v>41312</v>
      </c>
      <c r="B263" s="7">
        <v>1.59</v>
      </c>
      <c r="C263" s="7">
        <f t="shared" si="2"/>
        <v>308.79999999999995</v>
      </c>
    </row>
    <row r="264" spans="1:3" s="25" customFormat="1" ht="15.5" x14ac:dyDescent="0.35">
      <c r="A264" s="13">
        <v>41313</v>
      </c>
      <c r="B264" s="7">
        <v>3.19</v>
      </c>
      <c r="C264" s="7">
        <f t="shared" si="2"/>
        <v>311.98999999999995</v>
      </c>
    </row>
    <row r="265" spans="1:3" s="25" customFormat="1" ht="15.5" x14ac:dyDescent="0.35">
      <c r="A265" s="13">
        <v>41338</v>
      </c>
      <c r="B265" s="7">
        <v>12.76</v>
      </c>
      <c r="C265" s="7">
        <f t="shared" si="2"/>
        <v>324.74999999999994</v>
      </c>
    </row>
    <row r="266" spans="1:3" s="25" customFormat="1" ht="15.5" x14ac:dyDescent="0.35">
      <c r="A266" s="13">
        <v>41339</v>
      </c>
      <c r="B266" s="7">
        <v>8.8800000000000008</v>
      </c>
      <c r="C266" s="7">
        <f t="shared" si="2"/>
        <v>333.62999999999994</v>
      </c>
    </row>
    <row r="267" spans="1:3" s="25" customFormat="1" ht="15.5" x14ac:dyDescent="0.35">
      <c r="A267" s="13">
        <v>41340</v>
      </c>
      <c r="B267" s="7">
        <v>46.83</v>
      </c>
      <c r="C267" s="7">
        <f t="shared" si="2"/>
        <v>380.45999999999992</v>
      </c>
    </row>
    <row r="268" spans="1:3" s="25" customFormat="1" ht="15.5" x14ac:dyDescent="0.35">
      <c r="A268" s="13">
        <v>41342</v>
      </c>
      <c r="B268" s="7">
        <v>67.14</v>
      </c>
      <c r="C268" s="7">
        <f t="shared" si="2"/>
        <v>447.59999999999991</v>
      </c>
    </row>
    <row r="269" spans="1:3" s="25" customFormat="1" ht="15.5" x14ac:dyDescent="0.35">
      <c r="A269" s="13">
        <v>41343</v>
      </c>
      <c r="B269" s="7">
        <v>57.54</v>
      </c>
      <c r="C269" s="7">
        <f t="shared" si="2"/>
        <v>505.13999999999993</v>
      </c>
    </row>
    <row r="270" spans="1:3" s="25" customFormat="1" ht="15.5" x14ac:dyDescent="0.35">
      <c r="A270" s="13">
        <v>41345</v>
      </c>
      <c r="B270" s="7">
        <v>9.0399999999999991</v>
      </c>
      <c r="C270" s="7">
        <f t="shared" si="2"/>
        <v>514.17999999999995</v>
      </c>
    </row>
    <row r="271" spans="1:3" s="25" customFormat="1" ht="15.5" x14ac:dyDescent="0.35">
      <c r="A271" s="13">
        <v>41346</v>
      </c>
      <c r="B271" s="7">
        <v>17.940000000000001</v>
      </c>
      <c r="C271" s="7">
        <f t="shared" si="2"/>
        <v>532.12</v>
      </c>
    </row>
    <row r="272" spans="1:3" s="25" customFormat="1" ht="15.5" x14ac:dyDescent="0.35">
      <c r="A272" s="13">
        <v>41347</v>
      </c>
      <c r="B272" s="7">
        <v>3.52</v>
      </c>
      <c r="C272" s="7">
        <f t="shared" si="2"/>
        <v>535.64</v>
      </c>
    </row>
    <row r="273" spans="1:3" s="25" customFormat="1" ht="15.5" x14ac:dyDescent="0.35">
      <c r="A273" s="13">
        <v>41348</v>
      </c>
      <c r="B273" s="7">
        <v>3.52</v>
      </c>
      <c r="C273" s="7">
        <f t="shared" si="2"/>
        <v>539.16</v>
      </c>
    </row>
    <row r="274" spans="1:3" s="25" customFormat="1" ht="15.5" x14ac:dyDescent="0.35">
      <c r="A274" s="13">
        <v>41352</v>
      </c>
      <c r="B274" s="7">
        <v>16.78</v>
      </c>
      <c r="C274" s="7">
        <f t="shared" si="2"/>
        <v>555.93999999999994</v>
      </c>
    </row>
    <row r="275" spans="1:3" s="25" customFormat="1" ht="15.5" x14ac:dyDescent="0.35">
      <c r="A275" s="13">
        <v>41353</v>
      </c>
      <c r="B275" s="7">
        <v>16.77</v>
      </c>
      <c r="C275" s="7">
        <f t="shared" si="2"/>
        <v>572.70999999999992</v>
      </c>
    </row>
    <row r="276" spans="1:3" s="25" customFormat="1" ht="15.5" x14ac:dyDescent="0.35">
      <c r="A276" s="13">
        <v>41354</v>
      </c>
      <c r="B276" s="7">
        <v>19.61</v>
      </c>
      <c r="C276" s="7">
        <f t="shared" si="2"/>
        <v>592.31999999999994</v>
      </c>
    </row>
    <row r="277" spans="1:3" s="25" customFormat="1" ht="15.5" x14ac:dyDescent="0.35">
      <c r="A277" s="13">
        <v>41355</v>
      </c>
      <c r="B277" s="7">
        <v>6.38</v>
      </c>
      <c r="C277" s="7">
        <f t="shared" si="2"/>
        <v>598.69999999999993</v>
      </c>
    </row>
    <row r="278" spans="1:3" s="25" customFormat="1" ht="15.5" x14ac:dyDescent="0.35">
      <c r="A278" s="13">
        <v>41356</v>
      </c>
      <c r="B278" s="7">
        <v>8.4600000000000009</v>
      </c>
      <c r="C278" s="7">
        <f t="shared" si="2"/>
        <v>607.16</v>
      </c>
    </row>
    <row r="279" spans="1:3" s="25" customFormat="1" ht="15.5" x14ac:dyDescent="0.35">
      <c r="A279" s="13">
        <v>41357</v>
      </c>
      <c r="B279" s="7">
        <v>6.38</v>
      </c>
      <c r="C279" s="7">
        <f t="shared" si="2"/>
        <v>613.54</v>
      </c>
    </row>
    <row r="280" spans="1:3" s="25" customFormat="1" ht="15.5" x14ac:dyDescent="0.35">
      <c r="A280" s="13">
        <v>41358</v>
      </c>
      <c r="B280" s="7">
        <v>40.520000000000003</v>
      </c>
      <c r="C280" s="7">
        <f t="shared" si="2"/>
        <v>654.05999999999995</v>
      </c>
    </row>
    <row r="281" spans="1:3" s="25" customFormat="1" ht="15.5" x14ac:dyDescent="0.35">
      <c r="A281" s="13">
        <v>41359</v>
      </c>
      <c r="B281" s="7">
        <v>17.940000000000001</v>
      </c>
      <c r="C281" s="7">
        <f t="shared" si="2"/>
        <v>672</v>
      </c>
    </row>
    <row r="282" spans="1:3" s="25" customFormat="1" ht="15.5" x14ac:dyDescent="0.35">
      <c r="A282" s="13">
        <v>41360</v>
      </c>
      <c r="B282" s="7">
        <v>3.19</v>
      </c>
      <c r="C282" s="7">
        <f t="shared" si="2"/>
        <v>675.19</v>
      </c>
    </row>
    <row r="283" spans="1:3" s="25" customFormat="1" ht="15.5" x14ac:dyDescent="0.35">
      <c r="A283" s="13">
        <v>41361</v>
      </c>
      <c r="B283" s="7">
        <v>26.99</v>
      </c>
      <c r="C283" s="7">
        <f t="shared" si="2"/>
        <v>702.18000000000006</v>
      </c>
    </row>
    <row r="284" spans="1:3" s="25" customFormat="1" ht="15.5" x14ac:dyDescent="0.35">
      <c r="A284" s="13">
        <v>41362</v>
      </c>
      <c r="B284" s="7">
        <v>8.89</v>
      </c>
      <c r="C284" s="7">
        <f t="shared" si="2"/>
        <v>711.07</v>
      </c>
    </row>
    <row r="285" spans="1:3" s="25" customFormat="1" ht="15.5" x14ac:dyDescent="0.35">
      <c r="A285" s="13">
        <v>41365</v>
      </c>
      <c r="B285" s="7">
        <v>3.19</v>
      </c>
      <c r="C285" s="7">
        <f t="shared" si="2"/>
        <v>714.2600000000001</v>
      </c>
    </row>
    <row r="286" spans="1:3" s="25" customFormat="1" ht="15.5" x14ac:dyDescent="0.35">
      <c r="A286" s="13">
        <v>41370</v>
      </c>
      <c r="B286" s="7">
        <v>17.46</v>
      </c>
      <c r="C286" s="7">
        <f t="shared" si="2"/>
        <v>731.72000000000014</v>
      </c>
    </row>
    <row r="287" spans="1:3" s="25" customFormat="1" ht="15.5" x14ac:dyDescent="0.35">
      <c r="A287" s="13">
        <v>41701</v>
      </c>
      <c r="B287" s="7">
        <v>6.71</v>
      </c>
      <c r="C287" s="7">
        <f>B287</f>
        <v>6.71</v>
      </c>
    </row>
    <row r="288" spans="1:3" s="25" customFormat="1" ht="15.5" x14ac:dyDescent="0.35">
      <c r="A288" s="13">
        <v>41703</v>
      </c>
      <c r="B288" s="7">
        <v>2.88</v>
      </c>
      <c r="C288" s="7">
        <f t="shared" ref="C288:C309" si="3">C287+B288</f>
        <v>9.59</v>
      </c>
    </row>
    <row r="289" spans="1:3" s="25" customFormat="1" ht="15.5" x14ac:dyDescent="0.35">
      <c r="A289" s="13">
        <v>41704</v>
      </c>
      <c r="B289" s="7">
        <v>14.66</v>
      </c>
      <c r="C289" s="7">
        <f t="shared" si="3"/>
        <v>24.25</v>
      </c>
    </row>
    <row r="290" spans="1:3" s="25" customFormat="1" ht="15.5" x14ac:dyDescent="0.35">
      <c r="A290" s="13">
        <v>41705</v>
      </c>
      <c r="B290" s="7">
        <v>23.63</v>
      </c>
      <c r="C290" s="7">
        <f t="shared" si="3"/>
        <v>47.879999999999995</v>
      </c>
    </row>
    <row r="291" spans="1:3" s="25" customFormat="1" ht="15.5" x14ac:dyDescent="0.35">
      <c r="A291" s="13">
        <v>41706</v>
      </c>
      <c r="B291" s="7">
        <v>43.76</v>
      </c>
      <c r="C291" s="7">
        <f t="shared" si="3"/>
        <v>91.639999999999986</v>
      </c>
    </row>
    <row r="292" spans="1:3" s="25" customFormat="1" ht="15.5" x14ac:dyDescent="0.35">
      <c r="A292" s="13">
        <v>41707</v>
      </c>
      <c r="B292" s="7">
        <v>26.61</v>
      </c>
      <c r="C292" s="7">
        <f t="shared" si="3"/>
        <v>118.24999999999999</v>
      </c>
    </row>
    <row r="293" spans="1:3" s="25" customFormat="1" ht="15.5" x14ac:dyDescent="0.35">
      <c r="A293" s="13">
        <v>41708</v>
      </c>
      <c r="B293" s="7">
        <v>2.88</v>
      </c>
      <c r="C293" s="7">
        <f t="shared" si="3"/>
        <v>121.12999999999998</v>
      </c>
    </row>
    <row r="294" spans="1:3" s="25" customFormat="1" ht="15.5" x14ac:dyDescent="0.35">
      <c r="A294" s="13">
        <v>41709</v>
      </c>
      <c r="B294" s="7">
        <v>25.8</v>
      </c>
      <c r="C294" s="7">
        <f t="shared" si="3"/>
        <v>146.92999999999998</v>
      </c>
    </row>
    <row r="295" spans="1:3" s="25" customFormat="1" ht="15.5" x14ac:dyDescent="0.35">
      <c r="A295" s="13">
        <v>41710</v>
      </c>
      <c r="B295" s="7">
        <v>32.659999999999997</v>
      </c>
      <c r="C295" s="7">
        <f t="shared" si="3"/>
        <v>179.58999999999997</v>
      </c>
    </row>
    <row r="296" spans="1:3" s="25" customFormat="1" ht="15.5" x14ac:dyDescent="0.35">
      <c r="A296" s="13">
        <v>41711</v>
      </c>
      <c r="B296" s="7">
        <v>26.77</v>
      </c>
      <c r="C296" s="7">
        <f t="shared" si="3"/>
        <v>206.35999999999999</v>
      </c>
    </row>
    <row r="297" spans="1:3" s="25" customFormat="1" ht="15.5" x14ac:dyDescent="0.35">
      <c r="A297" s="13">
        <v>41713</v>
      </c>
      <c r="B297" s="7">
        <v>21.64</v>
      </c>
      <c r="C297" s="7">
        <f t="shared" si="3"/>
        <v>228</v>
      </c>
    </row>
    <row r="298" spans="1:3" s="25" customFormat="1" ht="15.5" x14ac:dyDescent="0.35">
      <c r="A298" s="13">
        <v>41715</v>
      </c>
      <c r="B298" s="7">
        <v>11.75</v>
      </c>
      <c r="C298" s="7">
        <f t="shared" si="3"/>
        <v>239.75</v>
      </c>
    </row>
    <row r="299" spans="1:3" s="25" customFormat="1" ht="15.5" x14ac:dyDescent="0.35">
      <c r="A299" s="13">
        <v>41716</v>
      </c>
      <c r="B299" s="7">
        <v>11.52</v>
      </c>
      <c r="C299" s="7">
        <f t="shared" si="3"/>
        <v>251.27</v>
      </c>
    </row>
    <row r="300" spans="1:3" s="25" customFormat="1" ht="15.5" x14ac:dyDescent="0.35">
      <c r="A300" s="13">
        <v>41717</v>
      </c>
      <c r="B300" s="7">
        <v>8.64</v>
      </c>
      <c r="C300" s="7">
        <f t="shared" si="3"/>
        <v>259.91000000000003</v>
      </c>
    </row>
    <row r="301" spans="1:3" s="25" customFormat="1" ht="15.5" x14ac:dyDescent="0.35">
      <c r="A301" s="13">
        <v>41718</v>
      </c>
      <c r="B301" s="7">
        <v>26.46</v>
      </c>
      <c r="C301" s="7">
        <f t="shared" si="3"/>
        <v>286.37</v>
      </c>
    </row>
    <row r="302" spans="1:3" s="25" customFormat="1" ht="15.5" x14ac:dyDescent="0.35">
      <c r="A302" s="13">
        <v>41719</v>
      </c>
      <c r="B302" s="7">
        <v>8.91</v>
      </c>
      <c r="C302" s="7">
        <f t="shared" si="3"/>
        <v>295.28000000000003</v>
      </c>
    </row>
    <row r="303" spans="1:3" s="25" customFormat="1" ht="15.5" x14ac:dyDescent="0.35">
      <c r="A303" s="13">
        <v>41720</v>
      </c>
      <c r="B303" s="7">
        <v>3.88</v>
      </c>
      <c r="C303" s="7">
        <f t="shared" si="3"/>
        <v>299.16000000000003</v>
      </c>
    </row>
    <row r="304" spans="1:3" s="25" customFormat="1" ht="15.5" x14ac:dyDescent="0.35">
      <c r="A304" s="13">
        <v>41731</v>
      </c>
      <c r="B304" s="7">
        <v>1.3</v>
      </c>
      <c r="C304" s="7">
        <f t="shared" si="3"/>
        <v>300.46000000000004</v>
      </c>
    </row>
    <row r="305" spans="1:3" s="25" customFormat="1" ht="15.5" x14ac:dyDescent="0.35">
      <c r="A305" s="13">
        <v>41732</v>
      </c>
      <c r="B305" s="7">
        <v>2.6</v>
      </c>
      <c r="C305" s="7">
        <f t="shared" si="3"/>
        <v>303.06000000000006</v>
      </c>
    </row>
    <row r="306" spans="1:3" s="25" customFormat="1" ht="15.5" x14ac:dyDescent="0.35">
      <c r="A306" s="13">
        <v>41733</v>
      </c>
      <c r="B306" s="7">
        <v>11.7</v>
      </c>
      <c r="C306" s="7">
        <f t="shared" si="3"/>
        <v>314.76000000000005</v>
      </c>
    </row>
    <row r="307" spans="1:3" s="25" customFormat="1" ht="15.5" x14ac:dyDescent="0.35">
      <c r="A307" s="13">
        <v>41739</v>
      </c>
      <c r="B307" s="7">
        <v>1.95</v>
      </c>
      <c r="C307" s="7">
        <f t="shared" si="3"/>
        <v>316.71000000000004</v>
      </c>
    </row>
    <row r="308" spans="1:3" s="25" customFormat="1" ht="15.5" x14ac:dyDescent="0.35">
      <c r="A308" s="13">
        <v>41740</v>
      </c>
      <c r="B308" s="7">
        <v>2.6</v>
      </c>
      <c r="C308" s="7">
        <f t="shared" si="3"/>
        <v>319.31000000000006</v>
      </c>
    </row>
    <row r="309" spans="1:3" s="25" customFormat="1" ht="15.5" x14ac:dyDescent="0.35">
      <c r="A309" s="13">
        <v>41743</v>
      </c>
      <c r="B309" s="7">
        <v>2.88</v>
      </c>
      <c r="C309" s="7">
        <f t="shared" si="3"/>
        <v>322.19000000000005</v>
      </c>
    </row>
    <row r="310" spans="1:3" s="25" customFormat="1" ht="15.5" x14ac:dyDescent="0.35">
      <c r="A310" s="13">
        <v>41997</v>
      </c>
      <c r="B310" s="7">
        <v>9.56</v>
      </c>
      <c r="C310" s="7">
        <f>B310</f>
        <v>9.56</v>
      </c>
    </row>
    <row r="311" spans="1:3" s="25" customFormat="1" ht="15.5" x14ac:dyDescent="0.35">
      <c r="A311" s="13">
        <v>41999</v>
      </c>
      <c r="B311" s="7">
        <v>34.14</v>
      </c>
      <c r="C311" s="7">
        <f>C310+B311</f>
        <v>43.7</v>
      </c>
    </row>
    <row r="312" spans="1:3" s="25" customFormat="1" ht="15.5" x14ac:dyDescent="0.35">
      <c r="A312" s="13">
        <v>42008</v>
      </c>
      <c r="B312" s="7">
        <v>9.56</v>
      </c>
      <c r="C312" s="7">
        <f t="shared" ref="C312:C316" si="4">C311+B312</f>
        <v>53.260000000000005</v>
      </c>
    </row>
    <row r="313" spans="1:3" s="25" customFormat="1" ht="15.5" x14ac:dyDescent="0.35">
      <c r="A313" s="13">
        <v>42017</v>
      </c>
      <c r="B313" s="7">
        <v>18.29</v>
      </c>
      <c r="C313" s="7">
        <f t="shared" si="4"/>
        <v>71.550000000000011</v>
      </c>
    </row>
    <row r="314" spans="1:3" s="25" customFormat="1" ht="15.5" x14ac:dyDescent="0.35">
      <c r="A314" s="13">
        <v>42025</v>
      </c>
      <c r="B314" s="7">
        <v>11.65</v>
      </c>
      <c r="C314" s="7">
        <f t="shared" si="4"/>
        <v>83.200000000000017</v>
      </c>
    </row>
    <row r="315" spans="1:3" s="25" customFormat="1" ht="15.5" x14ac:dyDescent="0.35">
      <c r="A315" s="13">
        <v>42038</v>
      </c>
      <c r="B315" s="7">
        <v>18.37</v>
      </c>
      <c r="C315" s="7">
        <f t="shared" si="4"/>
        <v>101.57000000000002</v>
      </c>
    </row>
    <row r="316" spans="1:3" s="25" customFormat="1" ht="15.5" x14ac:dyDescent="0.35">
      <c r="A316" s="13">
        <v>42094</v>
      </c>
      <c r="B316" s="7">
        <v>4.33</v>
      </c>
      <c r="C316" s="7">
        <f t="shared" si="4"/>
        <v>105.90000000000002</v>
      </c>
    </row>
    <row r="317" spans="1:3" s="25" customFormat="1" ht="15.5" x14ac:dyDescent="0.35">
      <c r="A317" s="13">
        <v>42366</v>
      </c>
      <c r="B317" s="7">
        <v>8.66</v>
      </c>
      <c r="C317" s="7">
        <f>B317</f>
        <v>8.66</v>
      </c>
    </row>
    <row r="318" spans="1:3" s="25" customFormat="1" ht="15.5" x14ac:dyDescent="0.35">
      <c r="A318" s="13">
        <v>42374</v>
      </c>
      <c r="B318" s="7">
        <v>8.66</v>
      </c>
      <c r="C318" s="7">
        <f t="shared" ref="C318:C327" si="5">C317+B318</f>
        <v>17.32</v>
      </c>
    </row>
    <row r="319" spans="1:3" s="25" customFormat="1" ht="15.5" x14ac:dyDescent="0.35">
      <c r="A319" s="13">
        <v>42381</v>
      </c>
      <c r="B319" s="7">
        <v>2.88</v>
      </c>
      <c r="C319" s="7">
        <f t="shared" si="5"/>
        <v>20.2</v>
      </c>
    </row>
    <row r="320" spans="1:3" s="25" customFormat="1" ht="15.5" x14ac:dyDescent="0.35">
      <c r="A320" s="13">
        <v>42383</v>
      </c>
      <c r="B320" s="7">
        <v>2.88</v>
      </c>
      <c r="C320" s="7">
        <f t="shared" si="5"/>
        <v>23.08</v>
      </c>
    </row>
    <row r="321" spans="1:3" s="25" customFormat="1" ht="15.5" x14ac:dyDescent="0.35">
      <c r="A321" s="13">
        <v>42385</v>
      </c>
      <c r="B321" s="7">
        <v>3.52</v>
      </c>
      <c r="C321" s="7">
        <f t="shared" si="5"/>
        <v>26.599999999999998</v>
      </c>
    </row>
    <row r="322" spans="1:3" s="25" customFormat="1" ht="15.5" x14ac:dyDescent="0.35">
      <c r="A322" s="13">
        <v>42397</v>
      </c>
      <c r="B322" s="7">
        <v>8.59</v>
      </c>
      <c r="C322" s="7">
        <f t="shared" si="5"/>
        <v>35.19</v>
      </c>
    </row>
    <row r="323" spans="1:3" s="25" customFormat="1" ht="15.5" x14ac:dyDescent="0.35">
      <c r="A323" s="13">
        <v>42402</v>
      </c>
      <c r="B323" s="7">
        <v>9.06</v>
      </c>
      <c r="C323" s="7">
        <f t="shared" si="5"/>
        <v>44.25</v>
      </c>
    </row>
    <row r="324" spans="1:3" s="25" customFormat="1" ht="15.5" x14ac:dyDescent="0.35">
      <c r="A324" s="13">
        <v>42406</v>
      </c>
      <c r="B324" s="7">
        <v>3.52</v>
      </c>
      <c r="C324" s="7">
        <f t="shared" si="5"/>
        <v>47.77</v>
      </c>
    </row>
    <row r="325" spans="1:3" s="25" customFormat="1" ht="15.5" x14ac:dyDescent="0.35">
      <c r="A325" s="13">
        <v>42422</v>
      </c>
      <c r="B325" s="7">
        <v>2.88</v>
      </c>
      <c r="C325" s="7">
        <f t="shared" si="5"/>
        <v>50.650000000000006</v>
      </c>
    </row>
    <row r="326" spans="1:3" s="25" customFormat="1" ht="15.5" x14ac:dyDescent="0.35">
      <c r="A326" s="13">
        <v>42450</v>
      </c>
      <c r="B326" s="7">
        <v>2.88</v>
      </c>
      <c r="C326" s="7">
        <f t="shared" si="5"/>
        <v>53.530000000000008</v>
      </c>
    </row>
    <row r="327" spans="1:3" s="25" customFormat="1" ht="15.5" x14ac:dyDescent="0.35">
      <c r="A327" s="13">
        <v>42451</v>
      </c>
      <c r="B327" s="7">
        <v>2.88</v>
      </c>
      <c r="C327" s="7">
        <f t="shared" si="5"/>
        <v>56.410000000000011</v>
      </c>
    </row>
    <row r="328" spans="1:3" s="25" customFormat="1" ht="15.5" x14ac:dyDescent="0.35">
      <c r="A328" s="13">
        <v>42724</v>
      </c>
      <c r="B328" s="7">
        <v>20.58</v>
      </c>
      <c r="C328" s="7">
        <f>B328</f>
        <v>20.58</v>
      </c>
    </row>
    <row r="329" spans="1:3" s="25" customFormat="1" ht="15.5" x14ac:dyDescent="0.35">
      <c r="A329" s="13">
        <v>42731</v>
      </c>
      <c r="B329" s="7">
        <v>2.54</v>
      </c>
      <c r="C329" s="7">
        <f t="shared" ref="C329:C337" si="6">C328+B329</f>
        <v>23.119999999999997</v>
      </c>
    </row>
    <row r="330" spans="1:3" s="25" customFormat="1" ht="15.5" x14ac:dyDescent="0.35">
      <c r="A330" s="13">
        <v>42773</v>
      </c>
      <c r="B330" s="7">
        <v>17.38</v>
      </c>
      <c r="C330" s="7">
        <f t="shared" si="6"/>
        <v>40.5</v>
      </c>
    </row>
    <row r="331" spans="1:3" s="25" customFormat="1" ht="15.5" x14ac:dyDescent="0.35">
      <c r="A331" s="13">
        <v>42780</v>
      </c>
      <c r="B331" s="7">
        <v>17.579999999999998</v>
      </c>
      <c r="C331" s="7">
        <f t="shared" si="6"/>
        <v>58.08</v>
      </c>
    </row>
    <row r="332" spans="1:3" s="25" customFormat="1" ht="15.5" x14ac:dyDescent="0.35">
      <c r="A332" s="13">
        <v>42822</v>
      </c>
      <c r="B332" s="7">
        <v>2.88</v>
      </c>
      <c r="C332" s="7">
        <f t="shared" si="6"/>
        <v>60.96</v>
      </c>
    </row>
    <row r="333" spans="1:3" s="25" customFormat="1" ht="15.5" x14ac:dyDescent="0.35">
      <c r="A333" s="13">
        <v>42823</v>
      </c>
      <c r="B333" s="7">
        <v>5.76</v>
      </c>
      <c r="C333" s="7">
        <f t="shared" si="6"/>
        <v>66.72</v>
      </c>
    </row>
    <row r="334" spans="1:3" s="25" customFormat="1" ht="15.5" x14ac:dyDescent="0.35">
      <c r="A334" s="13">
        <v>42830</v>
      </c>
      <c r="B334" s="7">
        <v>2.88</v>
      </c>
      <c r="C334" s="7">
        <f t="shared" si="6"/>
        <v>69.599999999999994</v>
      </c>
    </row>
    <row r="335" spans="1:3" s="25" customFormat="1" ht="15.5" x14ac:dyDescent="0.35">
      <c r="A335" s="13">
        <v>42849</v>
      </c>
      <c r="B335" s="7">
        <v>17.2</v>
      </c>
      <c r="C335" s="7">
        <f t="shared" si="6"/>
        <v>86.8</v>
      </c>
    </row>
    <row r="336" spans="1:3" s="25" customFormat="1" ht="15.5" x14ac:dyDescent="0.35">
      <c r="A336" s="13">
        <v>42854</v>
      </c>
      <c r="B336" s="7">
        <v>17.05</v>
      </c>
      <c r="C336" s="7">
        <f t="shared" si="6"/>
        <v>103.85</v>
      </c>
    </row>
    <row r="337" spans="1:3" s="25" customFormat="1" ht="15.5" x14ac:dyDescent="0.35">
      <c r="A337" s="13">
        <v>42860</v>
      </c>
      <c r="B337" s="7">
        <v>6.8</v>
      </c>
      <c r="C337" s="7">
        <f t="shared" si="6"/>
        <v>110.64999999999999</v>
      </c>
    </row>
    <row r="338" spans="1:3" s="25" customFormat="1" ht="15.5" x14ac:dyDescent="0.35">
      <c r="A338" s="13">
        <v>43136</v>
      </c>
      <c r="B338" s="7">
        <v>3.19</v>
      </c>
      <c r="C338" s="7">
        <f>B338</f>
        <v>3.19</v>
      </c>
    </row>
    <row r="339" spans="1:3" s="25" customFormat="1" ht="15.5" x14ac:dyDescent="0.35">
      <c r="A339" s="13">
        <v>43151</v>
      </c>
      <c r="B339" s="7">
        <v>3.88</v>
      </c>
      <c r="C339" s="7">
        <f t="shared" ref="C339:C365" si="7">C338+B339</f>
        <v>7.07</v>
      </c>
    </row>
    <row r="340" spans="1:3" s="25" customFormat="1" ht="15.5" x14ac:dyDescent="0.35">
      <c r="A340" s="13">
        <v>43160</v>
      </c>
      <c r="B340" s="7">
        <v>36.82</v>
      </c>
      <c r="C340" s="7">
        <f t="shared" si="7"/>
        <v>43.89</v>
      </c>
    </row>
    <row r="341" spans="1:3" s="25" customFormat="1" ht="15.5" x14ac:dyDescent="0.35">
      <c r="A341" s="13">
        <v>43161</v>
      </c>
      <c r="B341" s="7">
        <v>27.02</v>
      </c>
      <c r="C341" s="7">
        <f t="shared" si="7"/>
        <v>70.91</v>
      </c>
    </row>
    <row r="342" spans="1:3" s="25" customFormat="1" ht="15.5" x14ac:dyDescent="0.35">
      <c r="A342" s="13">
        <v>43165</v>
      </c>
      <c r="B342" s="7">
        <v>35.5</v>
      </c>
      <c r="C342" s="7">
        <f t="shared" si="7"/>
        <v>106.41</v>
      </c>
    </row>
    <row r="343" spans="1:3" s="25" customFormat="1" ht="15.5" x14ac:dyDescent="0.35">
      <c r="A343" s="13">
        <v>43167</v>
      </c>
      <c r="B343" s="7">
        <v>17.47</v>
      </c>
      <c r="C343" s="7">
        <f t="shared" si="7"/>
        <v>123.88</v>
      </c>
    </row>
    <row r="344" spans="1:3" s="25" customFormat="1" ht="15.5" x14ac:dyDescent="0.35">
      <c r="A344" s="13">
        <v>43168</v>
      </c>
      <c r="B344" s="7">
        <v>20.95</v>
      </c>
      <c r="C344" s="7">
        <f t="shared" si="7"/>
        <v>144.82999999999998</v>
      </c>
    </row>
    <row r="345" spans="1:3" s="25" customFormat="1" ht="15.5" x14ac:dyDescent="0.35">
      <c r="A345" s="13">
        <v>43174</v>
      </c>
      <c r="B345" s="7">
        <v>3.19</v>
      </c>
      <c r="C345" s="7">
        <f t="shared" si="7"/>
        <v>148.01999999999998</v>
      </c>
    </row>
    <row r="346" spans="1:3" s="25" customFormat="1" ht="15.5" x14ac:dyDescent="0.35">
      <c r="A346" s="13">
        <v>43179</v>
      </c>
      <c r="B346" s="7">
        <v>3.19</v>
      </c>
      <c r="C346" s="7">
        <f t="shared" si="7"/>
        <v>151.20999999999998</v>
      </c>
    </row>
    <row r="347" spans="1:3" s="25" customFormat="1" ht="15.5" x14ac:dyDescent="0.35">
      <c r="A347" s="13">
        <v>43180</v>
      </c>
      <c r="B347" s="7">
        <v>17.68</v>
      </c>
      <c r="C347" s="7">
        <f t="shared" si="7"/>
        <v>168.89</v>
      </c>
    </row>
    <row r="348" spans="1:3" s="25" customFormat="1" ht="15.5" x14ac:dyDescent="0.35">
      <c r="A348" s="13">
        <v>43181</v>
      </c>
      <c r="B348" s="7">
        <v>32.72</v>
      </c>
      <c r="C348" s="7">
        <f t="shared" si="7"/>
        <v>201.60999999999999</v>
      </c>
    </row>
    <row r="349" spans="1:3" s="25" customFormat="1" ht="15.5" x14ac:dyDescent="0.35">
      <c r="A349" s="13">
        <v>43182</v>
      </c>
      <c r="B349" s="7">
        <v>29.61</v>
      </c>
      <c r="C349" s="7">
        <f t="shared" si="7"/>
        <v>231.21999999999997</v>
      </c>
    </row>
    <row r="350" spans="1:3" s="25" customFormat="1" ht="15.5" x14ac:dyDescent="0.35">
      <c r="A350" s="13">
        <v>43183</v>
      </c>
      <c r="B350" s="7">
        <v>20.72</v>
      </c>
      <c r="C350" s="7">
        <f t="shared" si="7"/>
        <v>251.93999999999997</v>
      </c>
    </row>
    <row r="351" spans="1:3" s="25" customFormat="1" ht="15.5" x14ac:dyDescent="0.35">
      <c r="A351" s="13">
        <v>43184</v>
      </c>
      <c r="B351" s="7">
        <v>51.04</v>
      </c>
      <c r="C351" s="7">
        <f t="shared" si="7"/>
        <v>302.97999999999996</v>
      </c>
    </row>
    <row r="352" spans="1:3" s="25" customFormat="1" ht="15.5" x14ac:dyDescent="0.35">
      <c r="A352" s="13">
        <v>43185</v>
      </c>
      <c r="B352" s="7">
        <v>29.28</v>
      </c>
      <c r="C352" s="7">
        <f t="shared" si="7"/>
        <v>332.26</v>
      </c>
    </row>
    <row r="353" spans="1:3" s="25" customFormat="1" ht="15.5" x14ac:dyDescent="0.35">
      <c r="A353" s="13">
        <v>43186</v>
      </c>
      <c r="B353" s="7">
        <v>78.98</v>
      </c>
      <c r="C353" s="7">
        <f t="shared" si="7"/>
        <v>411.24</v>
      </c>
    </row>
    <row r="354" spans="1:3" s="25" customFormat="1" ht="15.5" x14ac:dyDescent="0.35">
      <c r="A354" s="13">
        <v>43187</v>
      </c>
      <c r="B354" s="7">
        <v>52.54</v>
      </c>
      <c r="C354" s="7">
        <f t="shared" si="7"/>
        <v>463.78000000000003</v>
      </c>
    </row>
    <row r="355" spans="1:3" s="25" customFormat="1" ht="15.5" x14ac:dyDescent="0.35">
      <c r="A355" s="13">
        <v>43188</v>
      </c>
      <c r="B355" s="7">
        <v>55.62</v>
      </c>
      <c r="C355" s="7">
        <f t="shared" si="7"/>
        <v>519.4</v>
      </c>
    </row>
    <row r="356" spans="1:3" s="25" customFormat="1" ht="15.5" x14ac:dyDescent="0.35">
      <c r="A356" s="13">
        <v>43189</v>
      </c>
      <c r="B356" s="7">
        <v>26.63</v>
      </c>
      <c r="C356" s="7">
        <f t="shared" si="7"/>
        <v>546.03</v>
      </c>
    </row>
    <row r="357" spans="1:3" s="25" customFormat="1" ht="15.5" x14ac:dyDescent="0.35">
      <c r="A357" s="13">
        <v>43190</v>
      </c>
      <c r="B357" s="7">
        <v>8.93</v>
      </c>
      <c r="C357" s="7">
        <f t="shared" si="7"/>
        <v>554.95999999999992</v>
      </c>
    </row>
    <row r="358" spans="1:3" s="25" customFormat="1" ht="15.5" x14ac:dyDescent="0.35">
      <c r="A358" s="13">
        <v>43191</v>
      </c>
      <c r="B358" s="7">
        <v>11.59</v>
      </c>
      <c r="C358" s="7">
        <f t="shared" si="7"/>
        <v>566.54999999999995</v>
      </c>
    </row>
    <row r="359" spans="1:3" s="25" customFormat="1" ht="15.5" x14ac:dyDescent="0.35">
      <c r="A359" s="13">
        <v>43192</v>
      </c>
      <c r="B359" s="7">
        <v>8.8800000000000008</v>
      </c>
      <c r="C359" s="7">
        <f t="shared" si="7"/>
        <v>575.42999999999995</v>
      </c>
    </row>
    <row r="360" spans="1:3" s="25" customFormat="1" ht="15.5" x14ac:dyDescent="0.35">
      <c r="A360" s="13">
        <v>43193</v>
      </c>
      <c r="B360" s="7">
        <v>56.69</v>
      </c>
      <c r="C360" s="7">
        <f t="shared" si="7"/>
        <v>632.11999999999989</v>
      </c>
    </row>
    <row r="361" spans="1:3" s="25" customFormat="1" ht="15.5" x14ac:dyDescent="0.35">
      <c r="A361" s="13">
        <v>43195</v>
      </c>
      <c r="B361" s="7">
        <v>17.72</v>
      </c>
      <c r="C361" s="7">
        <f t="shared" si="7"/>
        <v>649.83999999999992</v>
      </c>
    </row>
    <row r="362" spans="1:3" s="25" customFormat="1" ht="15.5" x14ac:dyDescent="0.35">
      <c r="A362" s="13">
        <v>43198</v>
      </c>
      <c r="B362" s="7">
        <v>8.77</v>
      </c>
      <c r="C362" s="7">
        <f t="shared" si="7"/>
        <v>658.6099999999999</v>
      </c>
    </row>
    <row r="363" spans="1:3" s="25" customFormat="1" ht="15.5" x14ac:dyDescent="0.35">
      <c r="A363" s="13">
        <v>43200</v>
      </c>
      <c r="B363" s="7">
        <v>2.88</v>
      </c>
      <c r="C363" s="7">
        <f t="shared" si="7"/>
        <v>661.4899999999999</v>
      </c>
    </row>
    <row r="364" spans="1:3" s="25" customFormat="1" ht="15.5" x14ac:dyDescent="0.35">
      <c r="A364" s="13">
        <v>43232</v>
      </c>
      <c r="B364" s="7">
        <v>4.33</v>
      </c>
      <c r="C364" s="7">
        <f t="shared" si="7"/>
        <v>665.81999999999994</v>
      </c>
    </row>
    <row r="365" spans="1:3" s="25" customFormat="1" ht="15.5" x14ac:dyDescent="0.35">
      <c r="A365" s="13">
        <v>43235</v>
      </c>
      <c r="B365" s="7">
        <v>4.33</v>
      </c>
      <c r="C365" s="7">
        <f t="shared" si="7"/>
        <v>670.15</v>
      </c>
    </row>
    <row r="366" spans="1:3" s="25" customFormat="1" ht="15.5" x14ac:dyDescent="0.35">
      <c r="A366" s="13">
        <v>43463</v>
      </c>
      <c r="B366" s="7">
        <v>2.6</v>
      </c>
      <c r="C366" s="7">
        <f>B366</f>
        <v>2.6</v>
      </c>
    </row>
    <row r="367" spans="1:3" s="25" customFormat="1" ht="15.5" x14ac:dyDescent="0.35">
      <c r="A367" s="13">
        <v>43465</v>
      </c>
      <c r="B367" s="7">
        <v>2.6</v>
      </c>
      <c r="C367" s="7">
        <f t="shared" ref="C367:C407" si="8">C366+B367</f>
        <v>5.2</v>
      </c>
    </row>
    <row r="368" spans="1:3" s="25" customFormat="1" ht="15.5" x14ac:dyDescent="0.35">
      <c r="A368" s="13">
        <v>43467</v>
      </c>
      <c r="B368" s="7">
        <v>20.190000000000001</v>
      </c>
      <c r="C368" s="7">
        <f t="shared" si="8"/>
        <v>25.39</v>
      </c>
    </row>
    <row r="369" spans="1:3" s="25" customFormat="1" ht="15.5" x14ac:dyDescent="0.35">
      <c r="A369" s="13">
        <v>43468</v>
      </c>
      <c r="B369" s="7">
        <v>2.88</v>
      </c>
      <c r="C369" s="7">
        <f t="shared" si="8"/>
        <v>28.27</v>
      </c>
    </row>
    <row r="370" spans="1:3" s="25" customFormat="1" ht="15.5" x14ac:dyDescent="0.35">
      <c r="A370" s="13">
        <v>43471</v>
      </c>
      <c r="B370" s="7">
        <v>2.88</v>
      </c>
      <c r="C370" s="7">
        <f t="shared" si="8"/>
        <v>31.15</v>
      </c>
    </row>
    <row r="371" spans="1:3" s="25" customFormat="1" ht="15.5" x14ac:dyDescent="0.35">
      <c r="A371" s="13">
        <v>43482</v>
      </c>
      <c r="B371" s="7">
        <v>2.88</v>
      </c>
      <c r="C371" s="7">
        <f t="shared" si="8"/>
        <v>34.03</v>
      </c>
    </row>
    <row r="372" spans="1:3" s="25" customFormat="1" ht="15.5" x14ac:dyDescent="0.35">
      <c r="A372" s="13">
        <v>43483</v>
      </c>
      <c r="B372" s="7">
        <v>2.88</v>
      </c>
      <c r="C372" s="7">
        <f t="shared" si="8"/>
        <v>36.910000000000004</v>
      </c>
    </row>
    <row r="373" spans="1:3" s="25" customFormat="1" ht="15.5" x14ac:dyDescent="0.35">
      <c r="A373" s="13">
        <v>43485</v>
      </c>
      <c r="B373" s="7">
        <v>17.440000000000001</v>
      </c>
      <c r="C373" s="7">
        <f t="shared" si="8"/>
        <v>54.350000000000009</v>
      </c>
    </row>
    <row r="374" spans="1:3" s="25" customFormat="1" ht="15.5" x14ac:dyDescent="0.35">
      <c r="A374" s="13">
        <v>43487</v>
      </c>
      <c r="B374" s="7">
        <v>17.440000000000001</v>
      </c>
      <c r="C374" s="7">
        <f t="shared" si="8"/>
        <v>71.790000000000006</v>
      </c>
    </row>
    <row r="375" spans="1:3" s="25" customFormat="1" ht="15.5" x14ac:dyDescent="0.35">
      <c r="A375" s="13">
        <v>43493</v>
      </c>
      <c r="B375" s="7">
        <v>5.76</v>
      </c>
      <c r="C375" s="7">
        <f t="shared" si="8"/>
        <v>77.550000000000011</v>
      </c>
    </row>
    <row r="376" spans="1:3" s="25" customFormat="1" ht="15.5" x14ac:dyDescent="0.35">
      <c r="A376" s="13">
        <v>43494</v>
      </c>
      <c r="B376" s="7">
        <v>2.88</v>
      </c>
      <c r="C376" s="7">
        <f t="shared" si="8"/>
        <v>80.430000000000007</v>
      </c>
    </row>
    <row r="377" spans="1:3" s="25" customFormat="1" ht="15.5" x14ac:dyDescent="0.35">
      <c r="A377" s="13">
        <v>43498</v>
      </c>
      <c r="B377" s="7">
        <v>8.94</v>
      </c>
      <c r="C377" s="7">
        <f t="shared" si="8"/>
        <v>89.37</v>
      </c>
    </row>
    <row r="378" spans="1:3" s="25" customFormat="1" ht="15.5" x14ac:dyDescent="0.35">
      <c r="A378" s="13">
        <v>43499</v>
      </c>
      <c r="B378" s="7">
        <v>14.14</v>
      </c>
      <c r="C378" s="7">
        <f t="shared" si="8"/>
        <v>103.51</v>
      </c>
    </row>
    <row r="379" spans="1:3" s="25" customFormat="1" ht="15.5" x14ac:dyDescent="0.35">
      <c r="A379" s="13">
        <v>43502</v>
      </c>
      <c r="B379" s="7">
        <v>2.88</v>
      </c>
      <c r="C379" s="7">
        <f t="shared" si="8"/>
        <v>106.39</v>
      </c>
    </row>
    <row r="380" spans="1:3" s="25" customFormat="1" ht="15.5" x14ac:dyDescent="0.35">
      <c r="A380" s="13">
        <v>43503</v>
      </c>
      <c r="B380" s="7">
        <v>5.2</v>
      </c>
      <c r="C380" s="7">
        <f t="shared" si="8"/>
        <v>111.59</v>
      </c>
    </row>
    <row r="381" spans="1:3" s="25" customFormat="1" ht="15.5" x14ac:dyDescent="0.35">
      <c r="A381" s="13">
        <v>43504</v>
      </c>
      <c r="B381" s="7">
        <v>8.76</v>
      </c>
      <c r="C381" s="7">
        <f t="shared" si="8"/>
        <v>120.35000000000001</v>
      </c>
    </row>
    <row r="382" spans="1:3" s="25" customFormat="1" ht="15.5" x14ac:dyDescent="0.35">
      <c r="A382" s="13">
        <v>43508</v>
      </c>
      <c r="B382" s="7">
        <v>17.29</v>
      </c>
      <c r="C382" s="7">
        <f t="shared" si="8"/>
        <v>137.64000000000001</v>
      </c>
    </row>
    <row r="383" spans="1:3" s="25" customFormat="1" ht="15.5" x14ac:dyDescent="0.35">
      <c r="A383" s="13">
        <v>43509</v>
      </c>
      <c r="B383" s="7">
        <v>18.010000000000002</v>
      </c>
      <c r="C383" s="7">
        <f t="shared" si="8"/>
        <v>155.65</v>
      </c>
    </row>
    <row r="384" spans="1:3" s="25" customFormat="1" ht="15.5" x14ac:dyDescent="0.35">
      <c r="A384" s="13">
        <v>43510</v>
      </c>
      <c r="B384" s="7">
        <v>16.649999999999999</v>
      </c>
      <c r="C384" s="7">
        <f t="shared" si="8"/>
        <v>172.3</v>
      </c>
    </row>
    <row r="385" spans="1:3" s="25" customFormat="1" ht="15.5" x14ac:dyDescent="0.35">
      <c r="A385" s="13">
        <v>43511</v>
      </c>
      <c r="B385" s="7">
        <v>19.47</v>
      </c>
      <c r="C385" s="7">
        <f t="shared" si="8"/>
        <v>191.77</v>
      </c>
    </row>
    <row r="386" spans="1:3" s="25" customFormat="1" ht="15.5" x14ac:dyDescent="0.35">
      <c r="A386" s="13">
        <v>43512</v>
      </c>
      <c r="B386" s="7">
        <v>17.510000000000002</v>
      </c>
      <c r="C386" s="7">
        <f t="shared" si="8"/>
        <v>209.28</v>
      </c>
    </row>
    <row r="387" spans="1:3" s="25" customFormat="1" ht="15.5" x14ac:dyDescent="0.35">
      <c r="A387" s="13">
        <v>43513</v>
      </c>
      <c r="B387" s="7">
        <v>22.87</v>
      </c>
      <c r="C387" s="7">
        <f t="shared" si="8"/>
        <v>232.15</v>
      </c>
    </row>
    <row r="388" spans="1:3" s="25" customFormat="1" ht="15.5" x14ac:dyDescent="0.35">
      <c r="A388" s="13">
        <v>43514</v>
      </c>
      <c r="B388" s="7">
        <v>2.6</v>
      </c>
      <c r="C388" s="7">
        <f t="shared" si="8"/>
        <v>234.75</v>
      </c>
    </row>
    <row r="389" spans="1:3" s="25" customFormat="1" ht="15.5" x14ac:dyDescent="0.35">
      <c r="A389" s="13">
        <v>43517</v>
      </c>
      <c r="B389" s="7">
        <v>2.6</v>
      </c>
      <c r="C389" s="7">
        <f t="shared" si="8"/>
        <v>237.35</v>
      </c>
    </row>
    <row r="390" spans="1:3" s="25" customFormat="1" ht="15.5" x14ac:dyDescent="0.35">
      <c r="A390" s="13">
        <v>43519</v>
      </c>
      <c r="B390" s="7">
        <v>43.59</v>
      </c>
      <c r="C390" s="7">
        <f t="shared" si="8"/>
        <v>280.94</v>
      </c>
    </row>
    <row r="391" spans="1:3" s="25" customFormat="1" ht="15.5" x14ac:dyDescent="0.35">
      <c r="A391" s="13">
        <v>43520</v>
      </c>
      <c r="B391" s="7">
        <v>17.399999999999999</v>
      </c>
      <c r="C391" s="7">
        <f t="shared" si="8"/>
        <v>298.33999999999997</v>
      </c>
    </row>
    <row r="392" spans="1:3" s="25" customFormat="1" ht="15.5" x14ac:dyDescent="0.35">
      <c r="A392" s="13">
        <v>43524</v>
      </c>
      <c r="B392" s="7">
        <v>20.059999999999999</v>
      </c>
      <c r="C392" s="7">
        <f t="shared" si="8"/>
        <v>318.39999999999998</v>
      </c>
    </row>
    <row r="393" spans="1:3" s="25" customFormat="1" ht="15.5" x14ac:dyDescent="0.35">
      <c r="A393" s="13">
        <v>43525</v>
      </c>
      <c r="B393" s="7">
        <v>17.54</v>
      </c>
      <c r="C393" s="7">
        <f t="shared" si="8"/>
        <v>335.94</v>
      </c>
    </row>
    <row r="394" spans="1:3" s="25" customFormat="1" ht="15.5" x14ac:dyDescent="0.35">
      <c r="A394" s="13">
        <v>43528</v>
      </c>
      <c r="B394" s="7">
        <v>8.86</v>
      </c>
      <c r="C394" s="7">
        <f t="shared" si="8"/>
        <v>344.8</v>
      </c>
    </row>
    <row r="395" spans="1:3" s="25" customFormat="1" ht="15.5" x14ac:dyDescent="0.35">
      <c r="A395" s="13">
        <v>43530</v>
      </c>
      <c r="B395" s="7">
        <v>17.41</v>
      </c>
      <c r="C395" s="7">
        <f t="shared" si="8"/>
        <v>362.21000000000004</v>
      </c>
    </row>
    <row r="396" spans="1:3" s="25" customFormat="1" ht="15.5" x14ac:dyDescent="0.35">
      <c r="A396" s="13">
        <v>43533</v>
      </c>
      <c r="B396" s="7">
        <v>8.81</v>
      </c>
      <c r="C396" s="7">
        <f t="shared" si="8"/>
        <v>371.02000000000004</v>
      </c>
    </row>
    <row r="397" spans="1:3" s="25" customFormat="1" ht="15.5" x14ac:dyDescent="0.35">
      <c r="A397" s="13">
        <v>43535</v>
      </c>
      <c r="B397" s="7">
        <v>17.600000000000001</v>
      </c>
      <c r="C397" s="7">
        <f t="shared" si="8"/>
        <v>388.62000000000006</v>
      </c>
    </row>
    <row r="398" spans="1:3" s="25" customFormat="1" ht="15.5" x14ac:dyDescent="0.35">
      <c r="A398" s="13">
        <v>43537</v>
      </c>
      <c r="B398" s="7">
        <v>3.88</v>
      </c>
      <c r="C398" s="7">
        <f t="shared" si="8"/>
        <v>392.50000000000006</v>
      </c>
    </row>
    <row r="399" spans="1:3" s="25" customFormat="1" ht="15.5" x14ac:dyDescent="0.35">
      <c r="A399" s="13">
        <v>43540</v>
      </c>
      <c r="B399" s="7">
        <v>17.440000000000001</v>
      </c>
      <c r="C399" s="7">
        <f t="shared" si="8"/>
        <v>409.94000000000005</v>
      </c>
    </row>
    <row r="400" spans="1:3" s="25" customFormat="1" ht="15.5" x14ac:dyDescent="0.35">
      <c r="A400" s="13">
        <v>43544</v>
      </c>
      <c r="B400" s="7">
        <v>8.7200000000000006</v>
      </c>
      <c r="C400" s="7">
        <f t="shared" si="8"/>
        <v>418.66000000000008</v>
      </c>
    </row>
    <row r="401" spans="1:3" s="25" customFormat="1" ht="15.5" x14ac:dyDescent="0.35">
      <c r="A401" s="13">
        <v>43547</v>
      </c>
      <c r="B401" s="7">
        <v>17.829999999999998</v>
      </c>
      <c r="C401" s="7">
        <f t="shared" si="8"/>
        <v>436.49000000000007</v>
      </c>
    </row>
    <row r="402" spans="1:3" s="25" customFormat="1" ht="15.5" x14ac:dyDescent="0.35">
      <c r="A402" s="13">
        <v>43551</v>
      </c>
      <c r="B402" s="7">
        <v>25.78</v>
      </c>
      <c r="C402" s="7">
        <f t="shared" si="8"/>
        <v>462.2700000000001</v>
      </c>
    </row>
    <row r="403" spans="1:3" s="25" customFormat="1" ht="15.5" x14ac:dyDescent="0.35">
      <c r="A403" s="13">
        <v>43552</v>
      </c>
      <c r="B403" s="7">
        <v>17.07</v>
      </c>
      <c r="C403" s="7">
        <f t="shared" si="8"/>
        <v>479.34000000000009</v>
      </c>
    </row>
    <row r="404" spans="1:3" s="25" customFormat="1" ht="15.5" x14ac:dyDescent="0.35">
      <c r="A404" s="13">
        <v>43554</v>
      </c>
      <c r="B404" s="7">
        <v>18.079999999999998</v>
      </c>
      <c r="C404" s="7">
        <f t="shared" si="8"/>
        <v>497.42000000000007</v>
      </c>
    </row>
    <row r="405" spans="1:3" s="25" customFormat="1" ht="15.5" x14ac:dyDescent="0.35">
      <c r="A405" s="13">
        <v>43559</v>
      </c>
      <c r="B405" s="7">
        <v>34.74</v>
      </c>
      <c r="C405" s="7">
        <f t="shared" si="8"/>
        <v>532.16000000000008</v>
      </c>
    </row>
    <row r="406" spans="1:3" s="25" customFormat="1" ht="15.5" x14ac:dyDescent="0.35">
      <c r="A406" s="13">
        <v>43574</v>
      </c>
      <c r="B406" s="7">
        <v>16.73</v>
      </c>
      <c r="C406" s="7">
        <f t="shared" si="8"/>
        <v>548.8900000000001</v>
      </c>
    </row>
    <row r="407" spans="1:3" s="25" customFormat="1" ht="15.5" x14ac:dyDescent="0.35">
      <c r="A407" s="13">
        <v>43575</v>
      </c>
      <c r="B407" s="7">
        <v>16.760000000000002</v>
      </c>
      <c r="C407" s="7">
        <f t="shared" si="8"/>
        <v>565.65000000000009</v>
      </c>
    </row>
    <row r="408" spans="1:3" ht="15.5" x14ac:dyDescent="0.35">
      <c r="A408" s="3">
        <v>43850</v>
      </c>
      <c r="B408" s="1">
        <v>2.6</v>
      </c>
      <c r="C408" s="7">
        <f>B408</f>
        <v>2.6</v>
      </c>
    </row>
    <row r="409" spans="1:3" ht="15.5" x14ac:dyDescent="0.35">
      <c r="A409" s="3">
        <v>43852</v>
      </c>
      <c r="B409" s="1">
        <v>2.6</v>
      </c>
      <c r="C409" s="7">
        <f>C408+B409</f>
        <v>5.2</v>
      </c>
    </row>
    <row r="410" spans="1:3" ht="15.5" x14ac:dyDescent="0.35">
      <c r="A410" s="3">
        <v>43858</v>
      </c>
      <c r="B410" s="1">
        <v>2.6</v>
      </c>
      <c r="C410" s="7">
        <f t="shared" ref="C410:C433" si="9">C409+B410</f>
        <v>7.8000000000000007</v>
      </c>
    </row>
    <row r="411" spans="1:3" ht="15.5" x14ac:dyDescent="0.35">
      <c r="A411" s="3">
        <v>43859</v>
      </c>
      <c r="B411" s="1">
        <v>2.6</v>
      </c>
      <c r="C411" s="7">
        <f t="shared" si="9"/>
        <v>10.4</v>
      </c>
    </row>
    <row r="412" spans="1:3" ht="15.5" x14ac:dyDescent="0.35">
      <c r="A412" s="3">
        <v>43870</v>
      </c>
      <c r="B412" s="1">
        <v>3.19</v>
      </c>
      <c r="C412" s="7">
        <f t="shared" si="9"/>
        <v>13.59</v>
      </c>
    </row>
    <row r="413" spans="1:3" ht="15.5" x14ac:dyDescent="0.35">
      <c r="A413" s="3">
        <v>43896</v>
      </c>
      <c r="B413" s="1">
        <v>17.399999999999999</v>
      </c>
      <c r="C413" s="7">
        <f t="shared" si="9"/>
        <v>30.99</v>
      </c>
    </row>
    <row r="414" spans="1:3" ht="15.5" x14ac:dyDescent="0.35">
      <c r="A414" s="3">
        <v>43898</v>
      </c>
      <c r="B414" s="1">
        <f>1.59+17.47</f>
        <v>19.059999999999999</v>
      </c>
      <c r="C414" s="7">
        <f t="shared" si="9"/>
        <v>50.05</v>
      </c>
    </row>
    <row r="415" spans="1:3" ht="15.5" x14ac:dyDescent="0.35">
      <c r="A415" s="3">
        <v>43899</v>
      </c>
      <c r="B415" s="1">
        <v>4.33</v>
      </c>
      <c r="C415" s="7">
        <f t="shared" si="9"/>
        <v>54.379999999999995</v>
      </c>
    </row>
    <row r="416" spans="1:3" ht="15.5" x14ac:dyDescent="0.35">
      <c r="A416" s="3">
        <v>43900</v>
      </c>
      <c r="B416" s="1">
        <v>3.19</v>
      </c>
      <c r="C416" s="7">
        <f t="shared" si="9"/>
        <v>57.569999999999993</v>
      </c>
    </row>
    <row r="417" spans="1:3" ht="15.5" x14ac:dyDescent="0.35">
      <c r="A417" s="3">
        <v>43901</v>
      </c>
      <c r="B417" s="1">
        <v>3.19</v>
      </c>
      <c r="C417" s="7">
        <f t="shared" si="9"/>
        <v>60.759999999999991</v>
      </c>
    </row>
    <row r="418" spans="1:3" ht="15.5" x14ac:dyDescent="0.35">
      <c r="A418" s="3">
        <v>43903</v>
      </c>
      <c r="B418" s="1">
        <v>3.19</v>
      </c>
      <c r="C418" s="7">
        <f t="shared" si="9"/>
        <v>63.949999999999989</v>
      </c>
    </row>
    <row r="419" spans="1:3" ht="15.5" x14ac:dyDescent="0.35">
      <c r="A419" s="3">
        <v>43906</v>
      </c>
      <c r="B419" s="1">
        <v>3.19</v>
      </c>
      <c r="C419" s="7">
        <f t="shared" si="9"/>
        <v>67.139999999999986</v>
      </c>
    </row>
    <row r="420" spans="1:3" ht="15.5" x14ac:dyDescent="0.35">
      <c r="A420" s="3">
        <v>43908</v>
      </c>
      <c r="B420" s="1">
        <f>2.88*3</f>
        <v>8.64</v>
      </c>
      <c r="C420" s="7">
        <f t="shared" si="9"/>
        <v>75.779999999999987</v>
      </c>
    </row>
    <row r="421" spans="1:3" ht="15.5" x14ac:dyDescent="0.35">
      <c r="A421" s="3">
        <v>43911</v>
      </c>
      <c r="B421" s="1">
        <v>2.88</v>
      </c>
      <c r="C421" s="7">
        <f t="shared" si="9"/>
        <v>78.659999999999982</v>
      </c>
    </row>
    <row r="422" spans="1:3" ht="15.5" x14ac:dyDescent="0.35">
      <c r="A422" s="3">
        <v>43915</v>
      </c>
      <c r="B422" s="1">
        <f>2.88*2</f>
        <v>5.76</v>
      </c>
      <c r="C422" s="7">
        <f t="shared" si="9"/>
        <v>84.419999999999987</v>
      </c>
    </row>
    <row r="423" spans="1:3" ht="15.5" x14ac:dyDescent="0.35">
      <c r="A423" s="3">
        <v>43916</v>
      </c>
      <c r="B423" s="1">
        <f>17.45+4.33</f>
        <v>21.78</v>
      </c>
      <c r="C423" s="7">
        <f t="shared" si="9"/>
        <v>106.19999999999999</v>
      </c>
    </row>
    <row r="424" spans="1:3" ht="15.5" x14ac:dyDescent="0.35">
      <c r="A424" s="3">
        <v>43918</v>
      </c>
      <c r="B424" s="1">
        <v>17.34</v>
      </c>
      <c r="C424" s="7">
        <f t="shared" si="9"/>
        <v>123.53999999999999</v>
      </c>
    </row>
    <row r="425" spans="1:3" ht="15.5" x14ac:dyDescent="0.35">
      <c r="A425" s="3">
        <v>43919</v>
      </c>
      <c r="B425" s="1">
        <v>17.09</v>
      </c>
      <c r="C425" s="7">
        <f t="shared" si="9"/>
        <v>140.63</v>
      </c>
    </row>
    <row r="426" spans="1:3" ht="15.5" x14ac:dyDescent="0.35">
      <c r="A426" s="3">
        <v>43920</v>
      </c>
      <c r="B426" s="1">
        <v>17.149999999999999</v>
      </c>
      <c r="C426" s="7">
        <f t="shared" si="9"/>
        <v>157.78</v>
      </c>
    </row>
    <row r="427" spans="1:3" ht="15.5" x14ac:dyDescent="0.35">
      <c r="A427" s="3">
        <v>43921</v>
      </c>
      <c r="B427" s="1">
        <v>8.64</v>
      </c>
      <c r="C427" s="7">
        <f t="shared" si="9"/>
        <v>166.42000000000002</v>
      </c>
    </row>
    <row r="428" spans="1:3" ht="15.5" x14ac:dyDescent="0.35">
      <c r="A428" s="3">
        <v>43924</v>
      </c>
      <c r="B428" s="1">
        <v>2.88</v>
      </c>
      <c r="C428" s="7">
        <f t="shared" si="9"/>
        <v>169.3</v>
      </c>
    </row>
    <row r="429" spans="1:3" ht="15.5" x14ac:dyDescent="0.35">
      <c r="A429" s="3">
        <v>43926</v>
      </c>
      <c r="B429" s="1">
        <v>2.88</v>
      </c>
      <c r="C429" s="7">
        <f t="shared" si="9"/>
        <v>172.18</v>
      </c>
    </row>
    <row r="430" spans="1:3" ht="15.5" x14ac:dyDescent="0.35">
      <c r="A430" s="3">
        <v>43928</v>
      </c>
      <c r="B430" s="1">
        <v>2.88</v>
      </c>
      <c r="C430" s="7">
        <f t="shared" si="9"/>
        <v>175.06</v>
      </c>
    </row>
    <row r="431" spans="1:3" ht="15.5" x14ac:dyDescent="0.35">
      <c r="A431" s="3">
        <v>43942</v>
      </c>
      <c r="B431" s="1">
        <f>4.33*2</f>
        <v>8.66</v>
      </c>
      <c r="C431" s="7">
        <f t="shared" si="9"/>
        <v>183.72</v>
      </c>
    </row>
    <row r="432" spans="1:3" ht="15.5" x14ac:dyDescent="0.35">
      <c r="A432" s="3">
        <v>43947</v>
      </c>
      <c r="B432" s="1">
        <v>4.33</v>
      </c>
      <c r="C432" s="7">
        <f t="shared" si="9"/>
        <v>188.05</v>
      </c>
    </row>
    <row r="433" spans="1:3" ht="15.5" x14ac:dyDescent="0.35">
      <c r="A433" s="3">
        <v>43951</v>
      </c>
      <c r="B433" s="1">
        <f>4.33*2</f>
        <v>8.66</v>
      </c>
      <c r="C433" s="7">
        <f t="shared" si="9"/>
        <v>196.71</v>
      </c>
    </row>
    <row r="434" spans="1:3" ht="15.5" x14ac:dyDescent="0.35">
      <c r="A434" s="3"/>
      <c r="B434" s="1"/>
      <c r="C434" s="44"/>
    </row>
    <row r="435" spans="1:3" ht="15.5" x14ac:dyDescent="0.35">
      <c r="A435" s="3"/>
      <c r="B435" s="1"/>
      <c r="C435" s="44"/>
    </row>
    <row r="437" spans="1:3" ht="15.5" x14ac:dyDescent="0.35">
      <c r="A437" s="3"/>
      <c r="B437" s="1"/>
      <c r="C437" s="44"/>
    </row>
    <row r="438" spans="1:3" ht="15.5" x14ac:dyDescent="0.35">
      <c r="A438" s="3"/>
      <c r="B438" s="1"/>
      <c r="C438" s="44"/>
    </row>
    <row r="439" spans="1:3" ht="15.5" x14ac:dyDescent="0.35">
      <c r="A439" s="3"/>
      <c r="B439" s="1"/>
      <c r="C439" s="44"/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0189E-D223-4203-B17F-F0ACB36A2629}">
  <dimension ref="A1:G683"/>
  <sheetViews>
    <sheetView zoomScale="90" zoomScaleNormal="90" workbookViewId="0">
      <selection activeCell="E9" sqref="E9"/>
    </sheetView>
  </sheetViews>
  <sheetFormatPr defaultColWidth="8.90625" defaultRowHeight="15.5" x14ac:dyDescent="0.35"/>
  <cols>
    <col min="1" max="1" width="11.36328125" style="1" bestFit="1" customWidth="1"/>
    <col min="2" max="2" width="16.08984375" style="1" bestFit="1" customWidth="1"/>
    <col min="3" max="3" width="29.36328125" style="1" bestFit="1" customWidth="1"/>
    <col min="4" max="4" width="17.453125" style="7" bestFit="1" customWidth="1"/>
    <col min="5" max="5" width="11.6328125" style="7" bestFit="1" customWidth="1"/>
    <col min="6" max="7" width="8.90625" style="7"/>
    <col min="8" max="16384" width="8.90625" style="1"/>
  </cols>
  <sheetData>
    <row r="1" spans="1:6" s="89" customFormat="1" x14ac:dyDescent="0.35">
      <c r="A1" s="84" t="s">
        <v>217</v>
      </c>
      <c r="B1" s="84" t="s">
        <v>367</v>
      </c>
      <c r="C1" s="84" t="s">
        <v>368</v>
      </c>
      <c r="D1" s="88"/>
      <c r="E1" s="88"/>
    </row>
    <row r="2" spans="1:6" s="7" customFormat="1" x14ac:dyDescent="0.35">
      <c r="A2" s="13">
        <v>39838</v>
      </c>
      <c r="B2" s="7">
        <v>25.98</v>
      </c>
      <c r="C2" s="7">
        <f>B2</f>
        <v>25.98</v>
      </c>
      <c r="D2" s="23"/>
      <c r="E2" s="24"/>
      <c r="F2" s="23"/>
    </row>
    <row r="3" spans="1:6" s="7" customFormat="1" x14ac:dyDescent="0.35">
      <c r="A3" s="13">
        <v>39839</v>
      </c>
      <c r="B3" s="7">
        <v>38.97</v>
      </c>
      <c r="C3" s="7">
        <f t="shared" ref="C3:C34" si="0">C2+B3</f>
        <v>64.95</v>
      </c>
      <c r="D3" s="23"/>
      <c r="E3" s="23"/>
      <c r="F3" s="23"/>
    </row>
    <row r="4" spans="1:6" s="7" customFormat="1" x14ac:dyDescent="0.35">
      <c r="A4" s="13">
        <v>39853</v>
      </c>
      <c r="B4" s="7">
        <v>12.99</v>
      </c>
      <c r="C4" s="7">
        <f t="shared" si="0"/>
        <v>77.94</v>
      </c>
      <c r="D4" s="23"/>
      <c r="E4" s="23"/>
      <c r="F4" s="23"/>
    </row>
    <row r="5" spans="1:6" s="7" customFormat="1" x14ac:dyDescent="0.35">
      <c r="A5" s="13">
        <v>39855</v>
      </c>
      <c r="B5" s="7">
        <v>15.71</v>
      </c>
      <c r="C5" s="7">
        <f t="shared" si="0"/>
        <v>93.65</v>
      </c>
      <c r="D5" s="23"/>
      <c r="E5" s="23"/>
      <c r="F5" s="23"/>
    </row>
    <row r="6" spans="1:6" s="7" customFormat="1" x14ac:dyDescent="0.35">
      <c r="A6" s="13">
        <v>39856</v>
      </c>
      <c r="B6" s="7">
        <v>2.72</v>
      </c>
      <c r="C6" s="7">
        <f t="shared" si="0"/>
        <v>96.37</v>
      </c>
      <c r="D6" s="23"/>
      <c r="E6" s="23"/>
      <c r="F6" s="23"/>
    </row>
    <row r="7" spans="1:6" s="7" customFormat="1" x14ac:dyDescent="0.35">
      <c r="A7" s="13">
        <v>39862</v>
      </c>
      <c r="B7" s="7">
        <v>2.72</v>
      </c>
      <c r="C7" s="7">
        <f t="shared" si="0"/>
        <v>99.09</v>
      </c>
      <c r="D7" s="23"/>
      <c r="E7" s="23"/>
      <c r="F7" s="23"/>
    </row>
    <row r="8" spans="1:6" s="7" customFormat="1" x14ac:dyDescent="0.35">
      <c r="A8" s="13">
        <v>39864</v>
      </c>
      <c r="B8" s="7">
        <v>38.97</v>
      </c>
      <c r="C8" s="7">
        <f t="shared" si="0"/>
        <v>138.06</v>
      </c>
      <c r="D8" s="23"/>
      <c r="E8" s="23"/>
      <c r="F8" s="23"/>
    </row>
    <row r="9" spans="1:6" s="7" customFormat="1" x14ac:dyDescent="0.35">
      <c r="A9" s="13">
        <v>39867</v>
      </c>
      <c r="B9" s="7">
        <v>8.16</v>
      </c>
      <c r="C9" s="7">
        <f t="shared" si="0"/>
        <v>146.22</v>
      </c>
      <c r="D9" s="23"/>
      <c r="E9" s="23"/>
      <c r="F9" s="23"/>
    </row>
    <row r="10" spans="1:6" s="7" customFormat="1" x14ac:dyDescent="0.35">
      <c r="A10" s="13">
        <v>39868</v>
      </c>
      <c r="B10" s="7">
        <v>5.44</v>
      </c>
      <c r="C10" s="7">
        <f t="shared" si="0"/>
        <v>151.66</v>
      </c>
      <c r="D10" s="23"/>
      <c r="E10" s="23"/>
      <c r="F10" s="23"/>
    </row>
    <row r="11" spans="1:6" s="7" customFormat="1" x14ac:dyDescent="0.35">
      <c r="A11" s="13">
        <v>39870</v>
      </c>
      <c r="B11" s="7">
        <v>8.66</v>
      </c>
      <c r="C11" s="7">
        <f t="shared" si="0"/>
        <v>160.32</v>
      </c>
      <c r="D11" s="23"/>
      <c r="E11" s="23"/>
      <c r="F11" s="23"/>
    </row>
    <row r="12" spans="1:6" s="7" customFormat="1" x14ac:dyDescent="0.35">
      <c r="A12" s="13">
        <v>39871</v>
      </c>
      <c r="B12" s="7">
        <v>77.94</v>
      </c>
      <c r="C12" s="7">
        <f t="shared" si="0"/>
        <v>238.26</v>
      </c>
      <c r="D12" s="22"/>
      <c r="E12" s="22"/>
      <c r="F12" s="22"/>
    </row>
    <row r="13" spans="1:6" s="7" customFormat="1" x14ac:dyDescent="0.35">
      <c r="A13" s="13">
        <v>39873</v>
      </c>
      <c r="B13" s="7">
        <v>14.1</v>
      </c>
      <c r="C13" s="7">
        <f t="shared" si="0"/>
        <v>252.35999999999999</v>
      </c>
    </row>
    <row r="14" spans="1:6" s="7" customFormat="1" x14ac:dyDescent="0.35">
      <c r="A14" s="13">
        <v>39874</v>
      </c>
      <c r="B14" s="7">
        <v>11.38</v>
      </c>
      <c r="C14" s="7">
        <f t="shared" si="0"/>
        <v>263.74</v>
      </c>
    </row>
    <row r="15" spans="1:6" s="7" customFormat="1" x14ac:dyDescent="0.35">
      <c r="A15" s="13">
        <v>39875</v>
      </c>
      <c r="B15" s="7">
        <v>8.16</v>
      </c>
      <c r="C15" s="7">
        <f t="shared" si="0"/>
        <v>271.90000000000003</v>
      </c>
      <c r="D15" s="25"/>
    </row>
    <row r="16" spans="1:6" s="7" customFormat="1" x14ac:dyDescent="0.35">
      <c r="A16" s="13">
        <v>39876</v>
      </c>
      <c r="B16" s="7">
        <v>48.74</v>
      </c>
      <c r="C16" s="7">
        <f t="shared" si="0"/>
        <v>320.64000000000004</v>
      </c>
      <c r="D16" s="25"/>
    </row>
    <row r="17" spans="1:3" s="7" customFormat="1" x14ac:dyDescent="0.35">
      <c r="A17" s="13">
        <v>39877</v>
      </c>
      <c r="B17" s="7">
        <v>2.72</v>
      </c>
      <c r="C17" s="7">
        <f t="shared" si="0"/>
        <v>323.36000000000007</v>
      </c>
    </row>
    <row r="18" spans="1:3" s="7" customFormat="1" x14ac:dyDescent="0.35">
      <c r="A18" s="13">
        <v>39879</v>
      </c>
      <c r="B18" s="7">
        <v>25.48</v>
      </c>
      <c r="C18" s="7">
        <f t="shared" si="0"/>
        <v>348.84000000000009</v>
      </c>
    </row>
    <row r="19" spans="1:3" s="7" customFormat="1" x14ac:dyDescent="0.35">
      <c r="A19" s="13">
        <v>39880</v>
      </c>
      <c r="B19" s="7">
        <v>16.82</v>
      </c>
      <c r="C19" s="7">
        <f t="shared" si="0"/>
        <v>365.66000000000008</v>
      </c>
    </row>
    <row r="20" spans="1:3" s="7" customFormat="1" x14ac:dyDescent="0.35">
      <c r="A20" s="13">
        <v>39881</v>
      </c>
      <c r="B20" s="7">
        <v>17.32</v>
      </c>
      <c r="C20" s="7">
        <f t="shared" si="0"/>
        <v>382.98000000000008</v>
      </c>
    </row>
    <row r="21" spans="1:3" s="7" customFormat="1" x14ac:dyDescent="0.35">
      <c r="A21" s="13">
        <v>39882</v>
      </c>
      <c r="B21" s="7">
        <v>20.04</v>
      </c>
      <c r="C21" s="7">
        <f t="shared" si="0"/>
        <v>403.0200000000001</v>
      </c>
    </row>
    <row r="22" spans="1:3" s="7" customFormat="1" x14ac:dyDescent="0.35">
      <c r="A22" s="13">
        <v>39885</v>
      </c>
      <c r="B22" s="7">
        <v>8.66</v>
      </c>
      <c r="C22" s="7">
        <f t="shared" si="0"/>
        <v>411.68000000000012</v>
      </c>
    </row>
    <row r="23" spans="1:3" s="7" customFormat="1" x14ac:dyDescent="0.35">
      <c r="A23" s="13">
        <v>39886</v>
      </c>
      <c r="B23" s="7">
        <v>2.72</v>
      </c>
      <c r="C23" s="7">
        <f t="shared" si="0"/>
        <v>414.40000000000015</v>
      </c>
    </row>
    <row r="24" spans="1:3" s="7" customFormat="1" x14ac:dyDescent="0.35">
      <c r="A24" s="13">
        <v>39887</v>
      </c>
      <c r="B24" s="7">
        <v>2.72</v>
      </c>
      <c r="C24" s="7">
        <f t="shared" si="0"/>
        <v>417.12000000000018</v>
      </c>
    </row>
    <row r="25" spans="1:3" s="7" customFormat="1" x14ac:dyDescent="0.35">
      <c r="A25" s="13">
        <v>39888</v>
      </c>
      <c r="B25" s="7">
        <v>65.56</v>
      </c>
      <c r="C25" s="7">
        <f t="shared" si="0"/>
        <v>482.68000000000018</v>
      </c>
    </row>
    <row r="26" spans="1:3" s="7" customFormat="1" x14ac:dyDescent="0.35">
      <c r="A26" s="13">
        <v>39891</v>
      </c>
      <c r="B26" s="7">
        <v>5.44</v>
      </c>
      <c r="C26" s="7">
        <f t="shared" si="0"/>
        <v>488.12000000000018</v>
      </c>
    </row>
    <row r="27" spans="1:3" s="7" customFormat="1" x14ac:dyDescent="0.35">
      <c r="A27" s="13">
        <v>39892</v>
      </c>
      <c r="B27" s="7">
        <v>60.62</v>
      </c>
      <c r="C27" s="7">
        <f t="shared" si="0"/>
        <v>548.74000000000012</v>
      </c>
    </row>
    <row r="28" spans="1:3" s="7" customFormat="1" x14ac:dyDescent="0.35">
      <c r="A28" s="13">
        <v>39893</v>
      </c>
      <c r="B28" s="7">
        <v>2.72</v>
      </c>
      <c r="C28" s="7">
        <f t="shared" si="0"/>
        <v>551.46000000000015</v>
      </c>
    </row>
    <row r="29" spans="1:3" s="7" customFormat="1" x14ac:dyDescent="0.35">
      <c r="A29" s="13">
        <v>39894</v>
      </c>
      <c r="B29" s="7">
        <v>51.96</v>
      </c>
      <c r="C29" s="7">
        <f t="shared" si="0"/>
        <v>603.42000000000019</v>
      </c>
    </row>
    <row r="30" spans="1:3" s="7" customFormat="1" x14ac:dyDescent="0.35">
      <c r="A30" s="13">
        <v>39895</v>
      </c>
      <c r="B30" s="7">
        <v>37.36</v>
      </c>
      <c r="C30" s="7">
        <f t="shared" si="0"/>
        <v>640.7800000000002</v>
      </c>
    </row>
    <row r="31" spans="1:3" s="7" customFormat="1" x14ac:dyDescent="0.35">
      <c r="A31" s="13">
        <v>39898</v>
      </c>
      <c r="B31" s="7">
        <v>8.16</v>
      </c>
      <c r="C31" s="7">
        <f t="shared" si="0"/>
        <v>648.94000000000017</v>
      </c>
    </row>
    <row r="32" spans="1:3" s="7" customFormat="1" x14ac:dyDescent="0.35">
      <c r="A32" s="13">
        <v>39902</v>
      </c>
      <c r="B32" s="7">
        <v>2.72</v>
      </c>
      <c r="C32" s="7">
        <f t="shared" si="0"/>
        <v>651.6600000000002</v>
      </c>
    </row>
    <row r="33" spans="1:3" s="7" customFormat="1" x14ac:dyDescent="0.35">
      <c r="A33" s="13">
        <v>39903</v>
      </c>
      <c r="B33" s="7">
        <v>3.4</v>
      </c>
      <c r="C33" s="7">
        <f t="shared" si="0"/>
        <v>655.06000000000017</v>
      </c>
    </row>
    <row r="34" spans="1:3" s="7" customFormat="1" x14ac:dyDescent="0.35">
      <c r="A34" s="13">
        <v>39904</v>
      </c>
      <c r="B34" s="7">
        <v>17.32</v>
      </c>
      <c r="C34" s="7">
        <f t="shared" si="0"/>
        <v>672.38000000000022</v>
      </c>
    </row>
    <row r="35" spans="1:3" s="7" customFormat="1" x14ac:dyDescent="0.35">
      <c r="A35" s="13">
        <v>39906</v>
      </c>
      <c r="B35" s="7">
        <v>21.52</v>
      </c>
      <c r="C35" s="7">
        <f t="shared" ref="C35:C55" si="1">C34+B35</f>
        <v>693.9000000000002</v>
      </c>
    </row>
    <row r="36" spans="1:3" s="7" customFormat="1" x14ac:dyDescent="0.35">
      <c r="A36" s="13">
        <v>39913</v>
      </c>
      <c r="B36" s="7">
        <v>2.72</v>
      </c>
      <c r="C36" s="7">
        <f t="shared" si="1"/>
        <v>696.62000000000023</v>
      </c>
    </row>
    <row r="37" spans="1:3" s="7" customFormat="1" x14ac:dyDescent="0.35">
      <c r="A37" s="13">
        <v>39914</v>
      </c>
      <c r="B37" s="7">
        <v>2.72</v>
      </c>
      <c r="C37" s="7">
        <f t="shared" si="1"/>
        <v>699.34000000000026</v>
      </c>
    </row>
    <row r="38" spans="1:3" s="7" customFormat="1" x14ac:dyDescent="0.35">
      <c r="A38" s="13">
        <v>39915</v>
      </c>
      <c r="B38" s="7">
        <v>17.32</v>
      </c>
      <c r="C38" s="7">
        <f t="shared" si="1"/>
        <v>716.66000000000031</v>
      </c>
    </row>
    <row r="39" spans="1:3" s="7" customFormat="1" x14ac:dyDescent="0.35">
      <c r="A39" s="13">
        <v>39918</v>
      </c>
      <c r="B39" s="7">
        <v>17.32</v>
      </c>
      <c r="C39" s="7">
        <f t="shared" si="1"/>
        <v>733.98000000000036</v>
      </c>
    </row>
    <row r="40" spans="1:3" s="7" customFormat="1" x14ac:dyDescent="0.35">
      <c r="A40" s="13">
        <v>39919</v>
      </c>
      <c r="B40" s="7">
        <v>0.68</v>
      </c>
      <c r="C40" s="7">
        <f t="shared" si="1"/>
        <v>734.66000000000031</v>
      </c>
    </row>
    <row r="41" spans="1:3" s="7" customFormat="1" x14ac:dyDescent="0.35">
      <c r="A41" s="13">
        <v>39922</v>
      </c>
      <c r="B41" s="7">
        <v>17.32</v>
      </c>
      <c r="C41" s="7">
        <f t="shared" si="1"/>
        <v>751.98000000000036</v>
      </c>
    </row>
    <row r="42" spans="1:3" s="7" customFormat="1" x14ac:dyDescent="0.35">
      <c r="A42" s="13">
        <v>39923</v>
      </c>
      <c r="B42" s="7">
        <v>17.32</v>
      </c>
      <c r="C42" s="7">
        <f t="shared" si="1"/>
        <v>769.30000000000041</v>
      </c>
    </row>
    <row r="43" spans="1:3" s="7" customFormat="1" x14ac:dyDescent="0.35">
      <c r="A43" s="13">
        <v>39925</v>
      </c>
      <c r="B43" s="7">
        <v>2.72</v>
      </c>
      <c r="C43" s="7">
        <f t="shared" si="1"/>
        <v>772.02000000000044</v>
      </c>
    </row>
    <row r="44" spans="1:3" s="7" customFormat="1" x14ac:dyDescent="0.35">
      <c r="A44" s="13">
        <v>39927</v>
      </c>
      <c r="B44" s="7">
        <v>17.32</v>
      </c>
      <c r="C44" s="7">
        <f t="shared" si="1"/>
        <v>789.34000000000049</v>
      </c>
    </row>
    <row r="45" spans="1:3" s="7" customFormat="1" x14ac:dyDescent="0.35">
      <c r="A45" s="13">
        <v>39931</v>
      </c>
      <c r="B45" s="7">
        <v>4.33</v>
      </c>
      <c r="C45" s="7">
        <f t="shared" si="1"/>
        <v>793.67000000000053</v>
      </c>
    </row>
    <row r="46" spans="1:3" s="7" customFormat="1" x14ac:dyDescent="0.35">
      <c r="A46" s="13">
        <v>39932</v>
      </c>
      <c r="B46" s="7">
        <v>2.72</v>
      </c>
      <c r="C46" s="7">
        <f t="shared" si="1"/>
        <v>796.39000000000055</v>
      </c>
    </row>
    <row r="47" spans="1:3" s="7" customFormat="1" x14ac:dyDescent="0.35">
      <c r="A47" s="13">
        <v>39938</v>
      </c>
      <c r="B47" s="7">
        <v>0.68</v>
      </c>
      <c r="C47" s="7">
        <f t="shared" si="1"/>
        <v>797.0700000000005</v>
      </c>
    </row>
    <row r="48" spans="1:3" s="7" customFormat="1" x14ac:dyDescent="0.35">
      <c r="A48" s="13">
        <v>39939</v>
      </c>
      <c r="B48" s="7">
        <v>2.72</v>
      </c>
      <c r="C48" s="7">
        <f t="shared" si="1"/>
        <v>799.79000000000053</v>
      </c>
    </row>
    <row r="49" spans="1:3" s="7" customFormat="1" x14ac:dyDescent="0.35">
      <c r="A49" s="13">
        <v>39941</v>
      </c>
      <c r="B49" s="7">
        <v>17.32</v>
      </c>
      <c r="C49" s="7">
        <f t="shared" si="1"/>
        <v>817.11000000000058</v>
      </c>
    </row>
    <row r="50" spans="1:3" s="7" customFormat="1" x14ac:dyDescent="0.35">
      <c r="A50" s="13">
        <v>39942</v>
      </c>
      <c r="B50" s="7">
        <v>17.32</v>
      </c>
      <c r="C50" s="7">
        <f t="shared" si="1"/>
        <v>834.43000000000063</v>
      </c>
    </row>
    <row r="51" spans="1:3" s="7" customFormat="1" x14ac:dyDescent="0.35">
      <c r="A51" s="13">
        <v>39944</v>
      </c>
      <c r="B51" s="7">
        <v>17.32</v>
      </c>
      <c r="C51" s="7">
        <f t="shared" si="1"/>
        <v>851.75000000000068</v>
      </c>
    </row>
    <row r="52" spans="1:3" s="7" customFormat="1" x14ac:dyDescent="0.35">
      <c r="A52" s="13">
        <v>39953</v>
      </c>
      <c r="B52" s="7">
        <v>2.72</v>
      </c>
      <c r="C52" s="7">
        <f t="shared" si="1"/>
        <v>854.47000000000071</v>
      </c>
    </row>
    <row r="53" spans="1:3" s="7" customFormat="1" x14ac:dyDescent="0.35">
      <c r="A53" s="13">
        <v>39969</v>
      </c>
      <c r="B53" s="7">
        <v>2.72</v>
      </c>
      <c r="C53" s="7">
        <f t="shared" si="1"/>
        <v>857.19000000000074</v>
      </c>
    </row>
    <row r="54" spans="1:3" s="7" customFormat="1" x14ac:dyDescent="0.35">
      <c r="A54" s="13">
        <v>39985</v>
      </c>
      <c r="B54" s="7">
        <v>2.72</v>
      </c>
      <c r="C54" s="7">
        <f t="shared" si="1"/>
        <v>859.91000000000076</v>
      </c>
    </row>
    <row r="55" spans="1:3" s="7" customFormat="1" x14ac:dyDescent="0.35">
      <c r="A55" s="13">
        <v>40001</v>
      </c>
      <c r="B55" s="7">
        <v>17.32</v>
      </c>
      <c r="C55" s="7">
        <f t="shared" si="1"/>
        <v>877.23000000000081</v>
      </c>
    </row>
    <row r="56" spans="1:3" s="7" customFormat="1" x14ac:dyDescent="0.35">
      <c r="A56" s="13">
        <v>40167</v>
      </c>
      <c r="B56" s="7">
        <v>17.32</v>
      </c>
      <c r="C56" s="7">
        <f>B56</f>
        <v>17.32</v>
      </c>
    </row>
    <row r="57" spans="1:3" s="7" customFormat="1" x14ac:dyDescent="0.35">
      <c r="A57" s="13">
        <v>40197</v>
      </c>
      <c r="B57" s="7">
        <v>8.66</v>
      </c>
      <c r="C57" s="7">
        <f t="shared" ref="C57:C88" si="2">C56+B57</f>
        <v>25.98</v>
      </c>
    </row>
    <row r="58" spans="1:3" s="7" customFormat="1" x14ac:dyDescent="0.35">
      <c r="A58" s="13">
        <v>40201</v>
      </c>
      <c r="B58" s="7">
        <v>8.66</v>
      </c>
      <c r="C58" s="7">
        <f t="shared" si="2"/>
        <v>34.64</v>
      </c>
    </row>
    <row r="59" spans="1:3" s="7" customFormat="1" x14ac:dyDescent="0.35">
      <c r="A59" s="13">
        <v>40203</v>
      </c>
      <c r="B59" s="7">
        <v>34.64</v>
      </c>
      <c r="C59" s="7">
        <f t="shared" si="2"/>
        <v>69.28</v>
      </c>
    </row>
    <row r="60" spans="1:3" s="7" customFormat="1" x14ac:dyDescent="0.35">
      <c r="A60" s="13">
        <v>40206</v>
      </c>
      <c r="B60" s="7">
        <v>17.32</v>
      </c>
      <c r="C60" s="7">
        <f t="shared" si="2"/>
        <v>86.6</v>
      </c>
    </row>
    <row r="61" spans="1:3" s="7" customFormat="1" x14ac:dyDescent="0.35">
      <c r="A61" s="13">
        <v>40207</v>
      </c>
      <c r="B61" s="7">
        <v>5.44</v>
      </c>
      <c r="C61" s="7">
        <f t="shared" si="2"/>
        <v>92.039999999999992</v>
      </c>
    </row>
    <row r="62" spans="1:3" s="7" customFormat="1" x14ac:dyDescent="0.35">
      <c r="A62" s="13">
        <v>40208</v>
      </c>
      <c r="B62" s="7">
        <v>5.44</v>
      </c>
      <c r="C62" s="7">
        <f t="shared" si="2"/>
        <v>97.47999999999999</v>
      </c>
    </row>
    <row r="63" spans="1:3" s="7" customFormat="1" x14ac:dyDescent="0.35">
      <c r="A63" s="13">
        <v>40209</v>
      </c>
      <c r="B63" s="7">
        <v>2.04</v>
      </c>
      <c r="C63" s="7">
        <f t="shared" si="2"/>
        <v>99.52</v>
      </c>
    </row>
    <row r="64" spans="1:3" s="7" customFormat="1" x14ac:dyDescent="0.35">
      <c r="A64" s="13">
        <v>40210</v>
      </c>
      <c r="B64" s="7">
        <v>8.66</v>
      </c>
      <c r="C64" s="7">
        <f t="shared" si="2"/>
        <v>108.17999999999999</v>
      </c>
    </row>
    <row r="65" spans="1:3" s="7" customFormat="1" x14ac:dyDescent="0.35">
      <c r="A65" s="13">
        <v>40211</v>
      </c>
      <c r="B65" s="7">
        <v>34.64</v>
      </c>
      <c r="C65" s="7">
        <f t="shared" si="2"/>
        <v>142.82</v>
      </c>
    </row>
    <row r="66" spans="1:3" s="7" customFormat="1" x14ac:dyDescent="0.35">
      <c r="A66" s="13">
        <v>40212</v>
      </c>
      <c r="B66" s="7">
        <v>73.61</v>
      </c>
      <c r="C66" s="7">
        <f t="shared" si="2"/>
        <v>216.43</v>
      </c>
    </row>
    <row r="67" spans="1:3" s="7" customFormat="1" x14ac:dyDescent="0.35">
      <c r="A67" s="13">
        <v>40213</v>
      </c>
      <c r="B67" s="7">
        <v>28.2</v>
      </c>
      <c r="C67" s="7">
        <f t="shared" si="2"/>
        <v>244.63</v>
      </c>
    </row>
    <row r="68" spans="1:3" s="7" customFormat="1" x14ac:dyDescent="0.35">
      <c r="A68" s="13">
        <v>40214</v>
      </c>
      <c r="B68" s="7">
        <v>4.08</v>
      </c>
      <c r="C68" s="7">
        <f t="shared" si="2"/>
        <v>248.71</v>
      </c>
    </row>
    <row r="69" spans="1:3" s="7" customFormat="1" x14ac:dyDescent="0.35">
      <c r="A69" s="13">
        <v>40215</v>
      </c>
      <c r="B69" s="7">
        <v>37.97</v>
      </c>
      <c r="C69" s="7">
        <f t="shared" si="2"/>
        <v>286.68</v>
      </c>
    </row>
    <row r="70" spans="1:3" s="7" customFormat="1" x14ac:dyDescent="0.35">
      <c r="A70" s="13">
        <v>40216</v>
      </c>
      <c r="B70" s="7">
        <v>37.36</v>
      </c>
      <c r="C70" s="7">
        <f t="shared" si="2"/>
        <v>324.04000000000002</v>
      </c>
    </row>
    <row r="71" spans="1:3" s="7" customFormat="1" x14ac:dyDescent="0.35">
      <c r="A71" s="13">
        <v>40217</v>
      </c>
      <c r="B71" s="7">
        <v>65.06</v>
      </c>
      <c r="C71" s="7">
        <f t="shared" si="2"/>
        <v>389.1</v>
      </c>
    </row>
    <row r="72" spans="1:3" s="7" customFormat="1" x14ac:dyDescent="0.35">
      <c r="A72" s="13">
        <v>40218</v>
      </c>
      <c r="B72" s="7">
        <v>116.02</v>
      </c>
      <c r="C72" s="7">
        <f t="shared" si="2"/>
        <v>505.12</v>
      </c>
    </row>
    <row r="73" spans="1:3" s="7" customFormat="1" x14ac:dyDescent="0.35">
      <c r="A73" s="13">
        <v>40219</v>
      </c>
      <c r="B73" s="7">
        <v>167.19</v>
      </c>
      <c r="C73" s="7">
        <f t="shared" si="2"/>
        <v>672.31</v>
      </c>
    </row>
    <row r="74" spans="1:3" s="7" customFormat="1" x14ac:dyDescent="0.35">
      <c r="A74" s="13">
        <v>40220</v>
      </c>
      <c r="B74" s="7">
        <v>49.78</v>
      </c>
      <c r="C74" s="7">
        <f t="shared" si="2"/>
        <v>722.08999999999992</v>
      </c>
    </row>
    <row r="75" spans="1:3" s="7" customFormat="1" x14ac:dyDescent="0.35">
      <c r="A75" s="13">
        <v>40221</v>
      </c>
      <c r="B75" s="7">
        <v>48.6</v>
      </c>
      <c r="C75" s="7">
        <f t="shared" si="2"/>
        <v>770.68999999999994</v>
      </c>
    </row>
    <row r="76" spans="1:3" s="7" customFormat="1" x14ac:dyDescent="0.35">
      <c r="A76" s="13">
        <v>40222</v>
      </c>
      <c r="B76" s="7">
        <v>48.24</v>
      </c>
      <c r="C76" s="7">
        <f t="shared" si="2"/>
        <v>818.93</v>
      </c>
    </row>
    <row r="77" spans="1:3" s="7" customFormat="1" x14ac:dyDescent="0.35">
      <c r="A77" s="13">
        <v>40223</v>
      </c>
      <c r="B77" s="7">
        <v>21.24</v>
      </c>
      <c r="C77" s="7">
        <f t="shared" si="2"/>
        <v>840.17</v>
      </c>
    </row>
    <row r="78" spans="1:3" s="7" customFormat="1" x14ac:dyDescent="0.35">
      <c r="A78" s="13">
        <v>40224</v>
      </c>
      <c r="B78" s="7">
        <v>30.06</v>
      </c>
      <c r="C78" s="7">
        <f t="shared" si="2"/>
        <v>870.2299999999999</v>
      </c>
    </row>
    <row r="79" spans="1:3" s="7" customFormat="1" x14ac:dyDescent="0.35">
      <c r="A79" s="13">
        <v>40225</v>
      </c>
      <c r="B79" s="7">
        <v>20.04</v>
      </c>
      <c r="C79" s="7">
        <f t="shared" si="2"/>
        <v>890.26999999999987</v>
      </c>
    </row>
    <row r="80" spans="1:3" s="7" customFormat="1" x14ac:dyDescent="0.35">
      <c r="A80" s="13">
        <v>40226</v>
      </c>
      <c r="B80" s="7">
        <v>24.8</v>
      </c>
      <c r="C80" s="7">
        <f t="shared" si="2"/>
        <v>915.06999999999982</v>
      </c>
    </row>
    <row r="81" spans="1:3" s="7" customFormat="1" x14ac:dyDescent="0.35">
      <c r="A81" s="13">
        <v>40227</v>
      </c>
      <c r="B81" s="7">
        <v>17.32</v>
      </c>
      <c r="C81" s="7">
        <f t="shared" si="2"/>
        <v>932.38999999999987</v>
      </c>
    </row>
    <row r="82" spans="1:3" s="7" customFormat="1" x14ac:dyDescent="0.35">
      <c r="A82" s="13">
        <v>40228</v>
      </c>
      <c r="B82" s="7">
        <v>5.44</v>
      </c>
      <c r="C82" s="7">
        <f t="shared" si="2"/>
        <v>937.82999999999993</v>
      </c>
    </row>
    <row r="83" spans="1:3" s="7" customFormat="1" x14ac:dyDescent="0.35">
      <c r="A83" s="13">
        <v>40229</v>
      </c>
      <c r="B83" s="7">
        <v>17.32</v>
      </c>
      <c r="C83" s="7">
        <f t="shared" si="2"/>
        <v>955.15</v>
      </c>
    </row>
    <row r="84" spans="1:3" s="7" customFormat="1" x14ac:dyDescent="0.35">
      <c r="A84" s="13">
        <v>40231</v>
      </c>
      <c r="B84" s="7">
        <v>10.36</v>
      </c>
      <c r="C84" s="7">
        <f t="shared" si="2"/>
        <v>965.51</v>
      </c>
    </row>
    <row r="85" spans="1:3" s="7" customFormat="1" x14ac:dyDescent="0.35">
      <c r="A85" s="13">
        <v>40232</v>
      </c>
      <c r="B85" s="7">
        <v>56.29</v>
      </c>
      <c r="C85" s="7">
        <f t="shared" si="2"/>
        <v>1021.8</v>
      </c>
    </row>
    <row r="86" spans="1:3" s="7" customFormat="1" x14ac:dyDescent="0.35">
      <c r="A86" s="13">
        <v>40233</v>
      </c>
      <c r="B86" s="7">
        <v>15.71</v>
      </c>
      <c r="C86" s="7">
        <f t="shared" si="2"/>
        <v>1037.51</v>
      </c>
    </row>
    <row r="87" spans="1:3" s="7" customFormat="1" x14ac:dyDescent="0.35">
      <c r="A87" s="13">
        <v>40235</v>
      </c>
      <c r="B87" s="7">
        <v>13.6</v>
      </c>
      <c r="C87" s="7">
        <f t="shared" si="2"/>
        <v>1051.1099999999999</v>
      </c>
    </row>
    <row r="88" spans="1:3" s="7" customFormat="1" x14ac:dyDescent="0.35">
      <c r="A88" s="13">
        <v>40236</v>
      </c>
      <c r="B88" s="7">
        <v>5.44</v>
      </c>
      <c r="C88" s="7">
        <f t="shared" si="2"/>
        <v>1056.55</v>
      </c>
    </row>
    <row r="89" spans="1:3" s="7" customFormat="1" x14ac:dyDescent="0.35">
      <c r="A89" s="13">
        <v>40238</v>
      </c>
      <c r="B89" s="7">
        <v>2.72</v>
      </c>
      <c r="C89" s="7">
        <f t="shared" ref="C89:C120" si="3">C88+B89</f>
        <v>1059.27</v>
      </c>
    </row>
    <row r="90" spans="1:3" s="7" customFormat="1" x14ac:dyDescent="0.35">
      <c r="A90" s="13">
        <v>40239</v>
      </c>
      <c r="B90" s="7">
        <v>9.77</v>
      </c>
      <c r="C90" s="7">
        <f t="shared" si="3"/>
        <v>1069.04</v>
      </c>
    </row>
    <row r="91" spans="1:3" s="7" customFormat="1" x14ac:dyDescent="0.35">
      <c r="A91" s="13">
        <v>40240</v>
      </c>
      <c r="B91" s="7">
        <v>36.86</v>
      </c>
      <c r="C91" s="7">
        <f t="shared" si="3"/>
        <v>1105.8999999999999</v>
      </c>
    </row>
    <row r="92" spans="1:3" s="7" customFormat="1" x14ac:dyDescent="0.35">
      <c r="A92" s="13">
        <v>40241</v>
      </c>
      <c r="B92" s="7">
        <v>33.46</v>
      </c>
      <c r="C92" s="7">
        <f t="shared" si="3"/>
        <v>1139.3599999999999</v>
      </c>
    </row>
    <row r="93" spans="1:3" s="7" customFormat="1" x14ac:dyDescent="0.35">
      <c r="A93" s="13">
        <v>40242</v>
      </c>
      <c r="B93" s="7">
        <v>2.72</v>
      </c>
      <c r="C93" s="7">
        <f t="shared" si="3"/>
        <v>1142.08</v>
      </c>
    </row>
    <row r="94" spans="1:3" s="7" customFormat="1" x14ac:dyDescent="0.35">
      <c r="A94" s="13">
        <v>40243</v>
      </c>
      <c r="B94" s="7">
        <v>2.72</v>
      </c>
      <c r="C94" s="7">
        <f t="shared" si="3"/>
        <v>1144.8</v>
      </c>
    </row>
    <row r="95" spans="1:3" s="7" customFormat="1" x14ac:dyDescent="0.35">
      <c r="A95" s="13">
        <v>40244</v>
      </c>
      <c r="B95" s="7">
        <v>24.12</v>
      </c>
      <c r="C95" s="7">
        <f t="shared" si="3"/>
        <v>1168.9199999999998</v>
      </c>
    </row>
    <row r="96" spans="1:3" s="7" customFormat="1" x14ac:dyDescent="0.35">
      <c r="A96" s="13">
        <v>40245</v>
      </c>
      <c r="B96" s="7">
        <v>28.7</v>
      </c>
      <c r="C96" s="7">
        <f t="shared" si="3"/>
        <v>1197.6199999999999</v>
      </c>
    </row>
    <row r="97" spans="1:3" s="7" customFormat="1" x14ac:dyDescent="0.35">
      <c r="A97" s="13">
        <v>40246</v>
      </c>
      <c r="B97" s="7">
        <v>43.3</v>
      </c>
      <c r="C97" s="7">
        <f t="shared" si="3"/>
        <v>1240.9199999999998</v>
      </c>
    </row>
    <row r="98" spans="1:3" s="7" customFormat="1" x14ac:dyDescent="0.35">
      <c r="A98" s="13">
        <v>40247</v>
      </c>
      <c r="B98" s="7">
        <v>25.98</v>
      </c>
      <c r="C98" s="7">
        <f t="shared" si="3"/>
        <v>1266.8999999999999</v>
      </c>
    </row>
    <row r="99" spans="1:3" s="7" customFormat="1" x14ac:dyDescent="0.35">
      <c r="A99" s="13">
        <v>40250</v>
      </c>
      <c r="B99" s="7">
        <v>17.32</v>
      </c>
      <c r="C99" s="7">
        <f t="shared" si="3"/>
        <v>1284.2199999999998</v>
      </c>
    </row>
    <row r="100" spans="1:3" s="7" customFormat="1" x14ac:dyDescent="0.35">
      <c r="A100" s="13">
        <v>40252</v>
      </c>
      <c r="B100" s="7">
        <v>2.72</v>
      </c>
      <c r="C100" s="7">
        <f t="shared" si="3"/>
        <v>1286.9399999999998</v>
      </c>
    </row>
    <row r="101" spans="1:3" s="7" customFormat="1" x14ac:dyDescent="0.35">
      <c r="A101" s="13">
        <v>40254</v>
      </c>
      <c r="B101" s="7">
        <v>2.72</v>
      </c>
      <c r="C101" s="7">
        <f t="shared" si="3"/>
        <v>1289.6599999999999</v>
      </c>
    </row>
    <row r="102" spans="1:3" s="7" customFormat="1" x14ac:dyDescent="0.35">
      <c r="A102" s="13">
        <v>40255</v>
      </c>
      <c r="B102" s="7">
        <v>22.76</v>
      </c>
      <c r="C102" s="7">
        <f t="shared" si="3"/>
        <v>1312.4199999999998</v>
      </c>
    </row>
    <row r="103" spans="1:3" s="7" customFormat="1" x14ac:dyDescent="0.35">
      <c r="A103" s="13">
        <v>40256</v>
      </c>
      <c r="B103" s="7">
        <v>37.36</v>
      </c>
      <c r="C103" s="7">
        <f t="shared" si="3"/>
        <v>1349.7799999999997</v>
      </c>
    </row>
    <row r="104" spans="1:3" s="7" customFormat="1" x14ac:dyDescent="0.35">
      <c r="A104" s="13">
        <v>40257</v>
      </c>
      <c r="B104" s="7">
        <v>46.02</v>
      </c>
      <c r="C104" s="7">
        <f t="shared" si="3"/>
        <v>1395.7999999999997</v>
      </c>
    </row>
    <row r="105" spans="1:3" s="7" customFormat="1" x14ac:dyDescent="0.35">
      <c r="A105" s="13">
        <v>40258</v>
      </c>
      <c r="B105" s="7">
        <v>20.04</v>
      </c>
      <c r="C105" s="7">
        <f t="shared" si="3"/>
        <v>1415.8399999999997</v>
      </c>
    </row>
    <row r="106" spans="1:3" s="7" customFormat="1" x14ac:dyDescent="0.35">
      <c r="A106" s="13">
        <v>40259</v>
      </c>
      <c r="B106" s="7">
        <v>2.72</v>
      </c>
      <c r="C106" s="7">
        <f t="shared" si="3"/>
        <v>1418.5599999999997</v>
      </c>
    </row>
    <row r="107" spans="1:3" s="7" customFormat="1" x14ac:dyDescent="0.35">
      <c r="A107" s="13">
        <v>40261</v>
      </c>
      <c r="B107" s="7">
        <v>20.04</v>
      </c>
      <c r="C107" s="7">
        <f t="shared" si="3"/>
        <v>1438.5999999999997</v>
      </c>
    </row>
    <row r="108" spans="1:3" s="7" customFormat="1" x14ac:dyDescent="0.35">
      <c r="A108" s="13">
        <v>40262</v>
      </c>
      <c r="B108" s="7">
        <v>7.05</v>
      </c>
      <c r="C108" s="7">
        <f t="shared" si="3"/>
        <v>1445.6499999999996</v>
      </c>
    </row>
    <row r="109" spans="1:3" s="7" customFormat="1" x14ac:dyDescent="0.35">
      <c r="A109" s="13">
        <v>40263</v>
      </c>
      <c r="B109" s="7">
        <v>77.94</v>
      </c>
      <c r="C109" s="7">
        <f t="shared" si="3"/>
        <v>1523.5899999999997</v>
      </c>
    </row>
    <row r="110" spans="1:3" s="7" customFormat="1" x14ac:dyDescent="0.35">
      <c r="A110" s="13">
        <v>40264</v>
      </c>
      <c r="B110" s="7">
        <v>5.44</v>
      </c>
      <c r="C110" s="7">
        <f t="shared" si="3"/>
        <v>1529.0299999999997</v>
      </c>
    </row>
    <row r="111" spans="1:3" s="7" customFormat="1" x14ac:dyDescent="0.35">
      <c r="A111" s="13">
        <v>40265</v>
      </c>
      <c r="B111" s="7">
        <v>17.32</v>
      </c>
      <c r="C111" s="7">
        <f t="shared" si="3"/>
        <v>1546.3499999999997</v>
      </c>
    </row>
    <row r="112" spans="1:3" s="7" customFormat="1" x14ac:dyDescent="0.35">
      <c r="A112" s="13">
        <v>40266</v>
      </c>
      <c r="B112" s="7">
        <v>24.8</v>
      </c>
      <c r="C112" s="7">
        <f t="shared" si="3"/>
        <v>1571.1499999999996</v>
      </c>
    </row>
    <row r="113" spans="1:3" s="7" customFormat="1" x14ac:dyDescent="0.35">
      <c r="A113" s="13">
        <v>40269</v>
      </c>
      <c r="C113" s="7">
        <f t="shared" si="3"/>
        <v>1571.1499999999996</v>
      </c>
    </row>
    <row r="114" spans="1:3" s="7" customFormat="1" x14ac:dyDescent="0.35">
      <c r="A114" s="13">
        <v>40270</v>
      </c>
      <c r="B114" s="7">
        <v>2.72</v>
      </c>
      <c r="C114" s="7">
        <f t="shared" si="3"/>
        <v>1573.8699999999997</v>
      </c>
    </row>
    <row r="115" spans="1:3" s="7" customFormat="1" x14ac:dyDescent="0.35">
      <c r="A115" s="13">
        <v>40271</v>
      </c>
      <c r="B115" s="7">
        <v>2.72</v>
      </c>
      <c r="C115" s="7">
        <f t="shared" si="3"/>
        <v>1576.5899999999997</v>
      </c>
    </row>
    <row r="116" spans="1:3" s="7" customFormat="1" x14ac:dyDescent="0.35">
      <c r="A116" s="13">
        <v>40274</v>
      </c>
      <c r="B116" s="7">
        <v>4.33</v>
      </c>
      <c r="C116" s="7">
        <f t="shared" si="3"/>
        <v>1580.9199999999996</v>
      </c>
    </row>
    <row r="117" spans="1:3" s="7" customFormat="1" x14ac:dyDescent="0.35">
      <c r="A117" s="13">
        <v>40275</v>
      </c>
      <c r="B117" s="7">
        <v>17.32</v>
      </c>
      <c r="C117" s="7">
        <f t="shared" si="3"/>
        <v>1598.2399999999996</v>
      </c>
    </row>
    <row r="118" spans="1:3" s="7" customFormat="1" x14ac:dyDescent="0.35">
      <c r="A118" s="13">
        <v>40277</v>
      </c>
      <c r="B118" s="7">
        <v>5.44</v>
      </c>
      <c r="C118" s="7">
        <f t="shared" si="3"/>
        <v>1603.6799999999996</v>
      </c>
    </row>
    <row r="119" spans="1:3" s="7" customFormat="1" x14ac:dyDescent="0.35">
      <c r="A119" s="13">
        <v>40280</v>
      </c>
      <c r="B119" s="7">
        <v>2.72</v>
      </c>
      <c r="C119" s="7">
        <f t="shared" si="3"/>
        <v>1606.3999999999996</v>
      </c>
    </row>
    <row r="120" spans="1:3" s="7" customFormat="1" x14ac:dyDescent="0.35">
      <c r="A120" s="13">
        <v>40281</v>
      </c>
      <c r="B120" s="7">
        <v>2.72</v>
      </c>
      <c r="C120" s="7">
        <f t="shared" si="3"/>
        <v>1609.1199999999997</v>
      </c>
    </row>
    <row r="121" spans="1:3" s="7" customFormat="1" x14ac:dyDescent="0.35">
      <c r="A121" s="13">
        <v>40282</v>
      </c>
      <c r="B121" s="7">
        <v>8.66</v>
      </c>
      <c r="C121" s="7">
        <f t="shared" ref="C121:C152" si="4">C120+B121</f>
        <v>1617.7799999999997</v>
      </c>
    </row>
    <row r="122" spans="1:3" s="7" customFormat="1" x14ac:dyDescent="0.35">
      <c r="A122" s="13">
        <v>40283</v>
      </c>
      <c r="B122" s="7">
        <v>2.72</v>
      </c>
      <c r="C122" s="7">
        <f t="shared" si="4"/>
        <v>1620.4999999999998</v>
      </c>
    </row>
    <row r="123" spans="1:3" s="7" customFormat="1" x14ac:dyDescent="0.35">
      <c r="A123" s="13">
        <v>40284</v>
      </c>
      <c r="B123" s="7">
        <v>5.44</v>
      </c>
      <c r="C123" s="7">
        <f t="shared" si="4"/>
        <v>1625.9399999999998</v>
      </c>
    </row>
    <row r="124" spans="1:3" s="7" customFormat="1" x14ac:dyDescent="0.35">
      <c r="A124" s="13">
        <v>40285</v>
      </c>
      <c r="B124" s="7">
        <v>2.72</v>
      </c>
      <c r="C124" s="7">
        <f t="shared" si="4"/>
        <v>1628.6599999999999</v>
      </c>
    </row>
    <row r="125" spans="1:3" s="7" customFormat="1" x14ac:dyDescent="0.35">
      <c r="A125" s="13">
        <v>40286</v>
      </c>
      <c r="B125" s="7">
        <v>2.72</v>
      </c>
      <c r="C125" s="7">
        <f t="shared" si="4"/>
        <v>1631.3799999999999</v>
      </c>
    </row>
    <row r="126" spans="1:3" s="7" customFormat="1" x14ac:dyDescent="0.35">
      <c r="A126" s="13">
        <v>40287</v>
      </c>
      <c r="B126" s="7">
        <v>17.32</v>
      </c>
      <c r="C126" s="7">
        <f t="shared" si="4"/>
        <v>1648.6999999999998</v>
      </c>
    </row>
    <row r="127" spans="1:3" s="7" customFormat="1" x14ac:dyDescent="0.35">
      <c r="A127" s="13">
        <v>40290</v>
      </c>
      <c r="B127" s="7">
        <v>11.38</v>
      </c>
      <c r="C127" s="7">
        <f t="shared" si="4"/>
        <v>1660.08</v>
      </c>
    </row>
    <row r="128" spans="1:3" s="7" customFormat="1" x14ac:dyDescent="0.35">
      <c r="A128" s="13">
        <v>40294</v>
      </c>
      <c r="B128" s="7">
        <v>34.64</v>
      </c>
      <c r="C128" s="7">
        <f t="shared" si="4"/>
        <v>1694.72</v>
      </c>
    </row>
    <row r="129" spans="1:3" s="7" customFormat="1" x14ac:dyDescent="0.35">
      <c r="A129" s="13">
        <v>40295</v>
      </c>
      <c r="B129" s="7">
        <v>4.33</v>
      </c>
      <c r="C129" s="7">
        <f t="shared" si="4"/>
        <v>1699.05</v>
      </c>
    </row>
    <row r="130" spans="1:3" s="7" customFormat="1" x14ac:dyDescent="0.35">
      <c r="A130" s="13">
        <v>40296</v>
      </c>
      <c r="B130" s="7">
        <v>25.98</v>
      </c>
      <c r="C130" s="7">
        <f t="shared" si="4"/>
        <v>1725.03</v>
      </c>
    </row>
    <row r="131" spans="1:3" s="7" customFormat="1" x14ac:dyDescent="0.35">
      <c r="A131" s="13">
        <v>40300</v>
      </c>
      <c r="B131" s="7">
        <v>8.66</v>
      </c>
      <c r="C131" s="7">
        <f t="shared" si="4"/>
        <v>1733.69</v>
      </c>
    </row>
    <row r="132" spans="1:3" s="7" customFormat="1" x14ac:dyDescent="0.35">
      <c r="A132" s="13">
        <v>40303</v>
      </c>
      <c r="B132" s="7">
        <v>8.66</v>
      </c>
      <c r="C132" s="7">
        <f t="shared" si="4"/>
        <v>1742.3500000000001</v>
      </c>
    </row>
    <row r="133" spans="1:3" s="7" customFormat="1" x14ac:dyDescent="0.35">
      <c r="A133" s="13">
        <v>40304</v>
      </c>
      <c r="B133" s="7">
        <v>13.08</v>
      </c>
      <c r="C133" s="7">
        <f t="shared" si="4"/>
        <v>1755.43</v>
      </c>
    </row>
    <row r="134" spans="1:3" s="7" customFormat="1" x14ac:dyDescent="0.35">
      <c r="A134" s="13">
        <v>40306</v>
      </c>
      <c r="B134" s="7">
        <v>17.32</v>
      </c>
      <c r="C134" s="7">
        <f t="shared" si="4"/>
        <v>1772.75</v>
      </c>
    </row>
    <row r="135" spans="1:3" s="7" customFormat="1" x14ac:dyDescent="0.35">
      <c r="A135" s="13">
        <v>40311</v>
      </c>
      <c r="B135" s="7">
        <v>2.72</v>
      </c>
      <c r="C135" s="7">
        <f t="shared" si="4"/>
        <v>1775.47</v>
      </c>
    </row>
    <row r="136" spans="1:3" s="7" customFormat="1" x14ac:dyDescent="0.35">
      <c r="A136" s="13">
        <v>40313</v>
      </c>
      <c r="B136" s="7">
        <v>2.72</v>
      </c>
      <c r="C136" s="7">
        <f t="shared" si="4"/>
        <v>1778.19</v>
      </c>
    </row>
    <row r="137" spans="1:3" s="7" customFormat="1" x14ac:dyDescent="0.35">
      <c r="A137" s="13">
        <v>40314</v>
      </c>
      <c r="B137" s="7">
        <v>2.72</v>
      </c>
      <c r="C137" s="7">
        <f t="shared" si="4"/>
        <v>1780.91</v>
      </c>
    </row>
    <row r="138" spans="1:3" s="7" customFormat="1" x14ac:dyDescent="0.35">
      <c r="A138" s="13">
        <v>40318</v>
      </c>
      <c r="B138" s="7">
        <v>5.44</v>
      </c>
      <c r="C138" s="7">
        <f t="shared" si="4"/>
        <v>1786.3500000000001</v>
      </c>
    </row>
    <row r="139" spans="1:3" s="7" customFormat="1" x14ac:dyDescent="0.35">
      <c r="A139" s="13">
        <v>40319</v>
      </c>
      <c r="B139" s="7">
        <v>5.44</v>
      </c>
      <c r="C139" s="7">
        <f t="shared" si="4"/>
        <v>1791.7900000000002</v>
      </c>
    </row>
    <row r="140" spans="1:3" s="7" customFormat="1" x14ac:dyDescent="0.35">
      <c r="A140" s="13">
        <v>40320</v>
      </c>
      <c r="B140" s="7">
        <v>2.72</v>
      </c>
      <c r="C140" s="7">
        <f t="shared" si="4"/>
        <v>1794.5100000000002</v>
      </c>
    </row>
    <row r="141" spans="1:3" s="7" customFormat="1" x14ac:dyDescent="0.35">
      <c r="A141" s="13">
        <v>40322</v>
      </c>
      <c r="B141" s="7">
        <v>2.72</v>
      </c>
      <c r="C141" s="7">
        <f t="shared" si="4"/>
        <v>1797.2300000000002</v>
      </c>
    </row>
    <row r="142" spans="1:3" s="7" customFormat="1" x14ac:dyDescent="0.35">
      <c r="A142" s="13">
        <v>40325</v>
      </c>
      <c r="B142" s="7">
        <v>2.72</v>
      </c>
      <c r="C142" s="7">
        <f t="shared" si="4"/>
        <v>1799.9500000000003</v>
      </c>
    </row>
    <row r="143" spans="1:3" s="7" customFormat="1" x14ac:dyDescent="0.35">
      <c r="A143" s="13">
        <v>40327</v>
      </c>
      <c r="B143" s="7">
        <v>5.44</v>
      </c>
      <c r="C143" s="7">
        <f t="shared" si="4"/>
        <v>1805.3900000000003</v>
      </c>
    </row>
    <row r="144" spans="1:3" s="7" customFormat="1" x14ac:dyDescent="0.35">
      <c r="A144" s="13">
        <v>40328</v>
      </c>
      <c r="B144" s="7">
        <v>37.36</v>
      </c>
      <c r="C144" s="7">
        <f t="shared" si="4"/>
        <v>1842.7500000000002</v>
      </c>
    </row>
    <row r="145" spans="1:3" s="7" customFormat="1" x14ac:dyDescent="0.35">
      <c r="A145" s="13">
        <v>40329</v>
      </c>
      <c r="B145" s="7">
        <v>66.06</v>
      </c>
      <c r="C145" s="7">
        <f t="shared" si="4"/>
        <v>1908.8100000000002</v>
      </c>
    </row>
    <row r="146" spans="1:3" s="7" customFormat="1" x14ac:dyDescent="0.35">
      <c r="A146" s="13">
        <v>40330</v>
      </c>
      <c r="B146" s="7">
        <v>2.72</v>
      </c>
      <c r="C146" s="7">
        <f t="shared" si="4"/>
        <v>1911.5300000000002</v>
      </c>
    </row>
    <row r="147" spans="1:3" s="7" customFormat="1" x14ac:dyDescent="0.35">
      <c r="A147" s="13">
        <v>40331</v>
      </c>
      <c r="B147" s="7">
        <v>20.04</v>
      </c>
      <c r="C147" s="7">
        <f t="shared" si="4"/>
        <v>1931.5700000000002</v>
      </c>
    </row>
    <row r="148" spans="1:3" s="7" customFormat="1" x14ac:dyDescent="0.35">
      <c r="A148" s="13">
        <v>40332</v>
      </c>
      <c r="B148" s="7">
        <v>2.72</v>
      </c>
      <c r="C148" s="7">
        <f t="shared" si="4"/>
        <v>1934.2900000000002</v>
      </c>
    </row>
    <row r="149" spans="1:3" s="7" customFormat="1" x14ac:dyDescent="0.35">
      <c r="A149" s="13">
        <v>40333</v>
      </c>
      <c r="B149" s="7">
        <v>2.72</v>
      </c>
      <c r="C149" s="7">
        <f t="shared" si="4"/>
        <v>1937.0100000000002</v>
      </c>
    </row>
    <row r="150" spans="1:3" s="7" customFormat="1" x14ac:dyDescent="0.35">
      <c r="A150" s="13">
        <v>40335</v>
      </c>
      <c r="B150" s="7">
        <v>2.72</v>
      </c>
      <c r="C150" s="7">
        <f t="shared" si="4"/>
        <v>1939.7300000000002</v>
      </c>
    </row>
    <row r="151" spans="1:3" s="7" customFormat="1" x14ac:dyDescent="0.35">
      <c r="A151" s="13">
        <v>40339</v>
      </c>
      <c r="B151" s="7">
        <v>8.66</v>
      </c>
      <c r="C151" s="7">
        <f t="shared" si="4"/>
        <v>1948.3900000000003</v>
      </c>
    </row>
    <row r="152" spans="1:3" s="7" customFormat="1" x14ac:dyDescent="0.35">
      <c r="A152" s="13">
        <v>40342</v>
      </c>
      <c r="B152" s="7">
        <v>2.04</v>
      </c>
      <c r="C152" s="7">
        <f t="shared" si="4"/>
        <v>1950.4300000000003</v>
      </c>
    </row>
    <row r="153" spans="1:3" s="7" customFormat="1" x14ac:dyDescent="0.35">
      <c r="A153" s="13">
        <v>40344</v>
      </c>
      <c r="B153" s="7">
        <v>2.72</v>
      </c>
      <c r="C153" s="7">
        <f t="shared" ref="C153:C155" si="5">C152+B153</f>
        <v>1953.1500000000003</v>
      </c>
    </row>
    <row r="154" spans="1:3" s="7" customFormat="1" x14ac:dyDescent="0.35">
      <c r="A154" s="13">
        <v>40348</v>
      </c>
      <c r="B154" s="7">
        <v>207.84</v>
      </c>
      <c r="C154" s="7">
        <f t="shared" si="5"/>
        <v>2160.9900000000002</v>
      </c>
    </row>
    <row r="155" spans="1:3" s="7" customFormat="1" x14ac:dyDescent="0.35">
      <c r="A155" s="13">
        <v>40350</v>
      </c>
      <c r="B155" s="7">
        <v>2.72</v>
      </c>
      <c r="C155" s="7">
        <f t="shared" si="5"/>
        <v>2163.71</v>
      </c>
    </row>
    <row r="156" spans="1:3" s="7" customFormat="1" x14ac:dyDescent="0.35">
      <c r="A156" s="13">
        <v>40479</v>
      </c>
      <c r="B156" s="7">
        <v>17.32</v>
      </c>
      <c r="C156" s="7">
        <f>B156</f>
        <v>17.32</v>
      </c>
    </row>
    <row r="157" spans="1:3" s="7" customFormat="1" x14ac:dyDescent="0.35">
      <c r="A157" s="13">
        <v>40531</v>
      </c>
      <c r="B157" s="7">
        <v>8.66</v>
      </c>
      <c r="C157" s="7">
        <f t="shared" ref="C157:C188" si="6">C156+B157</f>
        <v>25.98</v>
      </c>
    </row>
    <row r="158" spans="1:3" s="7" customFormat="1" x14ac:dyDescent="0.35">
      <c r="A158" s="13">
        <v>40547</v>
      </c>
      <c r="B158" s="7">
        <v>4.33</v>
      </c>
      <c r="C158" s="7">
        <f t="shared" si="6"/>
        <v>30.310000000000002</v>
      </c>
    </row>
    <row r="159" spans="1:3" s="7" customFormat="1" x14ac:dyDescent="0.35">
      <c r="A159" s="13">
        <v>40561</v>
      </c>
      <c r="B159" s="7">
        <v>4.33</v>
      </c>
      <c r="C159" s="7">
        <f t="shared" si="6"/>
        <v>34.64</v>
      </c>
    </row>
    <row r="160" spans="1:3" s="7" customFormat="1" x14ac:dyDescent="0.35">
      <c r="A160" s="13">
        <v>40562</v>
      </c>
      <c r="B160" s="7">
        <v>17.32</v>
      </c>
      <c r="C160" s="7">
        <f t="shared" si="6"/>
        <v>51.96</v>
      </c>
    </row>
    <row r="161" spans="1:3" s="7" customFormat="1" x14ac:dyDescent="0.35">
      <c r="A161" s="13">
        <v>40564</v>
      </c>
      <c r="B161" s="7">
        <v>8.66</v>
      </c>
      <c r="C161" s="7">
        <f t="shared" si="6"/>
        <v>60.620000000000005</v>
      </c>
    </row>
    <row r="162" spans="1:3" s="7" customFormat="1" x14ac:dyDescent="0.35">
      <c r="A162" s="13">
        <v>40572</v>
      </c>
      <c r="B162" s="7">
        <v>51.96</v>
      </c>
      <c r="C162" s="7">
        <f t="shared" si="6"/>
        <v>112.58000000000001</v>
      </c>
    </row>
    <row r="163" spans="1:3" s="7" customFormat="1" x14ac:dyDescent="0.35">
      <c r="A163" s="13">
        <v>40576</v>
      </c>
      <c r="B163" s="7">
        <v>17.32</v>
      </c>
      <c r="C163" s="7">
        <f t="shared" si="6"/>
        <v>129.9</v>
      </c>
    </row>
    <row r="164" spans="1:3" s="7" customFormat="1" x14ac:dyDescent="0.35">
      <c r="A164" s="13">
        <v>40585</v>
      </c>
      <c r="B164" s="7">
        <v>17.32</v>
      </c>
      <c r="C164" s="7">
        <f t="shared" si="6"/>
        <v>147.22</v>
      </c>
    </row>
    <row r="165" spans="1:3" s="7" customFormat="1" x14ac:dyDescent="0.35">
      <c r="A165" s="13">
        <v>40586</v>
      </c>
      <c r="B165" s="7">
        <v>17.32</v>
      </c>
      <c r="C165" s="7">
        <f t="shared" si="6"/>
        <v>164.54</v>
      </c>
    </row>
    <row r="166" spans="1:3" s="7" customFormat="1" x14ac:dyDescent="0.35">
      <c r="A166" s="13">
        <v>40588</v>
      </c>
      <c r="B166" s="7">
        <v>17.32</v>
      </c>
      <c r="C166" s="7">
        <f t="shared" si="6"/>
        <v>181.85999999999999</v>
      </c>
    </row>
    <row r="167" spans="1:3" s="7" customFormat="1" x14ac:dyDescent="0.35">
      <c r="A167" s="13">
        <v>40589</v>
      </c>
      <c r="B167" s="7">
        <v>34.64</v>
      </c>
      <c r="C167" s="7">
        <f t="shared" si="6"/>
        <v>216.5</v>
      </c>
    </row>
    <row r="168" spans="1:3" s="7" customFormat="1" x14ac:dyDescent="0.35">
      <c r="A168" s="13">
        <v>40590</v>
      </c>
      <c r="B168" s="7">
        <v>25.48</v>
      </c>
      <c r="C168" s="7">
        <f t="shared" si="6"/>
        <v>241.98</v>
      </c>
    </row>
    <row r="169" spans="1:3" s="7" customFormat="1" x14ac:dyDescent="0.35">
      <c r="A169" s="13">
        <v>40591</v>
      </c>
      <c r="B169" s="7">
        <v>20.04</v>
      </c>
      <c r="C169" s="7">
        <f t="shared" si="6"/>
        <v>262.02</v>
      </c>
    </row>
    <row r="170" spans="1:3" s="7" customFormat="1" x14ac:dyDescent="0.35">
      <c r="A170" s="13">
        <v>40592</v>
      </c>
      <c r="B170" s="7">
        <v>2.72</v>
      </c>
      <c r="C170" s="7">
        <f t="shared" si="6"/>
        <v>264.74</v>
      </c>
    </row>
    <row r="171" spans="1:3" s="7" customFormat="1" x14ac:dyDescent="0.35">
      <c r="A171" s="13">
        <v>40594</v>
      </c>
      <c r="B171" s="7">
        <v>34.64</v>
      </c>
      <c r="C171" s="7">
        <f t="shared" si="6"/>
        <v>299.38</v>
      </c>
    </row>
    <row r="172" spans="1:3" s="7" customFormat="1" x14ac:dyDescent="0.35">
      <c r="A172" s="13">
        <v>40595</v>
      </c>
      <c r="B172" s="7">
        <v>51.96</v>
      </c>
      <c r="C172" s="7">
        <f t="shared" si="6"/>
        <v>351.34</v>
      </c>
    </row>
    <row r="173" spans="1:3" s="7" customFormat="1" x14ac:dyDescent="0.35">
      <c r="A173" s="13">
        <v>40596</v>
      </c>
      <c r="B173" s="7">
        <v>106.64</v>
      </c>
      <c r="C173" s="7">
        <f t="shared" si="6"/>
        <v>457.97999999999996</v>
      </c>
    </row>
    <row r="174" spans="1:3" s="7" customFormat="1" x14ac:dyDescent="0.35">
      <c r="A174" s="13">
        <v>40597</v>
      </c>
      <c r="B174" s="7">
        <v>36.68</v>
      </c>
      <c r="C174" s="7">
        <f t="shared" si="6"/>
        <v>494.65999999999997</v>
      </c>
    </row>
    <row r="175" spans="1:3" s="7" customFormat="1" x14ac:dyDescent="0.35">
      <c r="A175" s="13">
        <v>40598</v>
      </c>
      <c r="B175" s="7">
        <v>34.64</v>
      </c>
      <c r="C175" s="7">
        <f t="shared" si="6"/>
        <v>529.29999999999995</v>
      </c>
    </row>
    <row r="176" spans="1:3" s="7" customFormat="1" x14ac:dyDescent="0.35">
      <c r="A176" s="13">
        <v>40599</v>
      </c>
      <c r="B176" s="7">
        <v>20.04</v>
      </c>
      <c r="C176" s="7">
        <f t="shared" si="6"/>
        <v>549.33999999999992</v>
      </c>
    </row>
    <row r="177" spans="1:3" s="7" customFormat="1" x14ac:dyDescent="0.35">
      <c r="A177" s="13">
        <v>40601</v>
      </c>
      <c r="B177" s="7">
        <v>22.76</v>
      </c>
      <c r="C177" s="7">
        <f t="shared" si="6"/>
        <v>572.09999999999991</v>
      </c>
    </row>
    <row r="178" spans="1:3" s="7" customFormat="1" x14ac:dyDescent="0.35">
      <c r="A178" s="13">
        <v>40602</v>
      </c>
      <c r="B178" s="7">
        <v>17.32</v>
      </c>
      <c r="C178" s="7">
        <f t="shared" si="6"/>
        <v>589.41999999999996</v>
      </c>
    </row>
    <row r="179" spans="1:3" s="7" customFormat="1" x14ac:dyDescent="0.35">
      <c r="A179" s="13">
        <v>40603</v>
      </c>
      <c r="B179" s="7">
        <v>27.09</v>
      </c>
      <c r="C179" s="7">
        <f t="shared" si="6"/>
        <v>616.51</v>
      </c>
    </row>
    <row r="180" spans="1:3" s="7" customFormat="1" x14ac:dyDescent="0.35">
      <c r="A180" s="13">
        <v>40604</v>
      </c>
      <c r="B180" s="7">
        <v>2.72</v>
      </c>
      <c r="C180" s="7">
        <f t="shared" si="6"/>
        <v>619.23</v>
      </c>
    </row>
    <row r="181" spans="1:3" s="7" customFormat="1" x14ac:dyDescent="0.35">
      <c r="A181" s="13">
        <v>40605</v>
      </c>
      <c r="B181" s="7">
        <v>20.04</v>
      </c>
      <c r="C181" s="7">
        <f t="shared" si="6"/>
        <v>639.27</v>
      </c>
    </row>
    <row r="182" spans="1:3" s="7" customFormat="1" x14ac:dyDescent="0.35">
      <c r="A182" s="13">
        <v>40606</v>
      </c>
      <c r="B182" s="7">
        <v>40.08</v>
      </c>
      <c r="C182" s="7">
        <f t="shared" si="6"/>
        <v>679.35</v>
      </c>
    </row>
    <row r="183" spans="1:3" s="7" customFormat="1" x14ac:dyDescent="0.35">
      <c r="A183" s="13">
        <v>40607</v>
      </c>
      <c r="B183" s="7">
        <v>17.32</v>
      </c>
      <c r="C183" s="7">
        <f t="shared" si="6"/>
        <v>696.67000000000007</v>
      </c>
    </row>
    <row r="184" spans="1:3" s="7" customFormat="1" x14ac:dyDescent="0.35">
      <c r="A184" s="13">
        <v>40608</v>
      </c>
      <c r="B184" s="7">
        <v>2.72</v>
      </c>
      <c r="C184" s="7">
        <f t="shared" si="6"/>
        <v>699.3900000000001</v>
      </c>
    </row>
    <row r="185" spans="1:3" s="7" customFormat="1" x14ac:dyDescent="0.35">
      <c r="A185" s="13">
        <v>40609</v>
      </c>
      <c r="B185" s="7">
        <v>54.68</v>
      </c>
      <c r="C185" s="7">
        <f t="shared" si="6"/>
        <v>754.07</v>
      </c>
    </row>
    <row r="186" spans="1:3" s="7" customFormat="1" x14ac:dyDescent="0.35">
      <c r="A186" s="13">
        <v>40610</v>
      </c>
      <c r="B186" s="7">
        <v>38.97</v>
      </c>
      <c r="C186" s="7">
        <f t="shared" si="6"/>
        <v>793.04000000000008</v>
      </c>
    </row>
    <row r="187" spans="1:3" s="7" customFormat="1" x14ac:dyDescent="0.35">
      <c r="A187" s="13">
        <v>40611</v>
      </c>
      <c r="B187" s="7">
        <v>10.48</v>
      </c>
      <c r="C187" s="7">
        <f t="shared" si="6"/>
        <v>803.5200000000001</v>
      </c>
    </row>
    <row r="188" spans="1:3" s="7" customFormat="1" x14ac:dyDescent="0.35">
      <c r="A188" s="13">
        <v>40615</v>
      </c>
      <c r="B188" s="7">
        <v>17.32</v>
      </c>
      <c r="C188" s="7">
        <f t="shared" si="6"/>
        <v>820.84000000000015</v>
      </c>
    </row>
    <row r="189" spans="1:3" s="7" customFormat="1" x14ac:dyDescent="0.35">
      <c r="A189" s="13">
        <v>40617</v>
      </c>
      <c r="B189" s="7">
        <v>7.05</v>
      </c>
      <c r="C189" s="7">
        <f t="shared" ref="C189:C220" si="7">C188+B189</f>
        <v>827.8900000000001</v>
      </c>
    </row>
    <row r="190" spans="1:3" s="7" customFormat="1" x14ac:dyDescent="0.35">
      <c r="A190" s="13">
        <v>40621</v>
      </c>
      <c r="B190" s="7">
        <v>2.72</v>
      </c>
      <c r="C190" s="7">
        <f t="shared" si="7"/>
        <v>830.61000000000013</v>
      </c>
    </row>
    <row r="191" spans="1:3" s="7" customFormat="1" x14ac:dyDescent="0.35">
      <c r="A191" s="13">
        <v>40622</v>
      </c>
      <c r="B191" s="7">
        <v>2.72</v>
      </c>
      <c r="C191" s="7">
        <f t="shared" si="7"/>
        <v>833.33000000000015</v>
      </c>
    </row>
    <row r="192" spans="1:3" s="7" customFormat="1" x14ac:dyDescent="0.35">
      <c r="A192" s="13">
        <v>40624</v>
      </c>
      <c r="B192" s="7">
        <v>17.32</v>
      </c>
      <c r="C192" s="7">
        <f t="shared" si="7"/>
        <v>850.6500000000002</v>
      </c>
    </row>
    <row r="193" spans="1:3" s="7" customFormat="1" x14ac:dyDescent="0.35">
      <c r="A193" s="13">
        <v>40625</v>
      </c>
      <c r="B193" s="7">
        <v>2.72</v>
      </c>
      <c r="C193" s="7">
        <f t="shared" si="7"/>
        <v>853.37000000000023</v>
      </c>
    </row>
    <row r="194" spans="1:3" s="7" customFormat="1" x14ac:dyDescent="0.35">
      <c r="A194" s="13">
        <v>40629</v>
      </c>
      <c r="B194" s="7">
        <v>34.64</v>
      </c>
      <c r="C194" s="7">
        <f t="shared" si="7"/>
        <v>888.01000000000022</v>
      </c>
    </row>
    <row r="195" spans="1:3" s="7" customFormat="1" x14ac:dyDescent="0.35">
      <c r="A195" s="13">
        <v>40630</v>
      </c>
      <c r="B195" s="7">
        <v>17.32</v>
      </c>
      <c r="C195" s="7">
        <f t="shared" si="7"/>
        <v>905.33000000000027</v>
      </c>
    </row>
    <row r="196" spans="1:3" s="7" customFormat="1" x14ac:dyDescent="0.35">
      <c r="A196" s="13">
        <v>40631</v>
      </c>
      <c r="B196" s="7">
        <v>21.65</v>
      </c>
      <c r="C196" s="7">
        <f t="shared" si="7"/>
        <v>926.98000000000025</v>
      </c>
    </row>
    <row r="197" spans="1:3" s="7" customFormat="1" x14ac:dyDescent="0.35">
      <c r="A197" s="13">
        <v>40633</v>
      </c>
      <c r="B197" s="7">
        <v>20.04</v>
      </c>
      <c r="C197" s="7">
        <f t="shared" si="7"/>
        <v>947.02000000000021</v>
      </c>
    </row>
    <row r="198" spans="1:3" s="7" customFormat="1" x14ac:dyDescent="0.35">
      <c r="A198" s="13">
        <v>40634</v>
      </c>
      <c r="B198" s="7">
        <v>34.64</v>
      </c>
      <c r="C198" s="7">
        <f t="shared" si="7"/>
        <v>981.6600000000002</v>
      </c>
    </row>
    <row r="199" spans="1:3" s="7" customFormat="1" x14ac:dyDescent="0.35">
      <c r="A199" s="13">
        <v>40635</v>
      </c>
      <c r="B199" s="7">
        <v>2.72</v>
      </c>
      <c r="C199" s="7">
        <f t="shared" si="7"/>
        <v>984.38000000000022</v>
      </c>
    </row>
    <row r="200" spans="1:3" s="7" customFormat="1" x14ac:dyDescent="0.35">
      <c r="A200" s="13">
        <v>40636</v>
      </c>
      <c r="B200" s="7">
        <v>17.32</v>
      </c>
      <c r="C200" s="7">
        <f t="shared" si="7"/>
        <v>1001.7000000000003</v>
      </c>
    </row>
    <row r="201" spans="1:3" s="7" customFormat="1" x14ac:dyDescent="0.35">
      <c r="A201" s="13">
        <v>40637</v>
      </c>
      <c r="B201" s="7">
        <v>86.6</v>
      </c>
      <c r="C201" s="7">
        <f t="shared" si="7"/>
        <v>1088.3000000000002</v>
      </c>
    </row>
    <row r="202" spans="1:3" s="7" customFormat="1" x14ac:dyDescent="0.35">
      <c r="A202" s="13">
        <v>40638</v>
      </c>
      <c r="B202" s="7">
        <v>12.99</v>
      </c>
      <c r="C202" s="7">
        <f t="shared" si="7"/>
        <v>1101.2900000000002</v>
      </c>
    </row>
    <row r="203" spans="1:3" s="7" customFormat="1" x14ac:dyDescent="0.35">
      <c r="A203" s="13">
        <v>40640</v>
      </c>
      <c r="B203" s="7">
        <v>17.32</v>
      </c>
      <c r="C203" s="7">
        <f t="shared" si="7"/>
        <v>1118.6100000000001</v>
      </c>
    </row>
    <row r="204" spans="1:3" s="7" customFormat="1" x14ac:dyDescent="0.35">
      <c r="A204" s="13">
        <v>40641</v>
      </c>
      <c r="B204" s="7">
        <v>34.64</v>
      </c>
      <c r="C204" s="7">
        <f t="shared" si="7"/>
        <v>1153.2500000000002</v>
      </c>
    </row>
    <row r="205" spans="1:3" s="7" customFormat="1" x14ac:dyDescent="0.35">
      <c r="A205" s="13">
        <v>40642</v>
      </c>
      <c r="B205" s="7">
        <v>34.64</v>
      </c>
      <c r="C205" s="7">
        <f t="shared" si="7"/>
        <v>1187.8900000000003</v>
      </c>
    </row>
    <row r="206" spans="1:3" s="7" customFormat="1" x14ac:dyDescent="0.35">
      <c r="A206" s="13">
        <v>40644</v>
      </c>
      <c r="B206" s="7">
        <v>2.72</v>
      </c>
      <c r="C206" s="7">
        <f t="shared" si="7"/>
        <v>1190.6100000000004</v>
      </c>
    </row>
    <row r="207" spans="1:3" s="7" customFormat="1" x14ac:dyDescent="0.35">
      <c r="A207" s="13">
        <v>40645</v>
      </c>
      <c r="B207" s="7">
        <v>34.64</v>
      </c>
      <c r="C207" s="7">
        <f t="shared" si="7"/>
        <v>1225.2500000000005</v>
      </c>
    </row>
    <row r="208" spans="1:3" s="7" customFormat="1" x14ac:dyDescent="0.35">
      <c r="A208" s="13">
        <v>40646</v>
      </c>
      <c r="B208" s="7">
        <v>34.64</v>
      </c>
      <c r="C208" s="7">
        <f t="shared" si="7"/>
        <v>1259.8900000000006</v>
      </c>
    </row>
    <row r="209" spans="1:3" s="7" customFormat="1" x14ac:dyDescent="0.35">
      <c r="A209" s="13">
        <v>40649</v>
      </c>
      <c r="B209" s="7">
        <v>17.32</v>
      </c>
      <c r="C209" s="7">
        <f t="shared" si="7"/>
        <v>1277.2100000000005</v>
      </c>
    </row>
    <row r="210" spans="1:3" s="7" customFormat="1" x14ac:dyDescent="0.35">
      <c r="A210" s="13">
        <v>40651</v>
      </c>
      <c r="B210" s="7">
        <v>17.32</v>
      </c>
      <c r="C210" s="7">
        <f t="shared" si="7"/>
        <v>1294.5300000000004</v>
      </c>
    </row>
    <row r="211" spans="1:3" s="7" customFormat="1" x14ac:dyDescent="0.35">
      <c r="A211" s="13">
        <v>40655</v>
      </c>
      <c r="B211" s="7">
        <v>17.32</v>
      </c>
      <c r="C211" s="7">
        <f t="shared" si="7"/>
        <v>1311.8500000000004</v>
      </c>
    </row>
    <row r="212" spans="1:3" s="7" customFormat="1" x14ac:dyDescent="0.35">
      <c r="A212" s="13">
        <v>40656</v>
      </c>
      <c r="B212" s="7">
        <v>17.32</v>
      </c>
      <c r="C212" s="7">
        <f t="shared" si="7"/>
        <v>1329.1700000000003</v>
      </c>
    </row>
    <row r="213" spans="1:3" s="7" customFormat="1" x14ac:dyDescent="0.35">
      <c r="A213" s="13">
        <v>40657</v>
      </c>
      <c r="B213" s="7">
        <v>51.96</v>
      </c>
      <c r="C213" s="7">
        <f t="shared" si="7"/>
        <v>1381.1300000000003</v>
      </c>
    </row>
    <row r="214" spans="1:3" s="7" customFormat="1" x14ac:dyDescent="0.35">
      <c r="A214" s="13">
        <v>40659</v>
      </c>
      <c r="B214" s="7">
        <v>8.66</v>
      </c>
      <c r="C214" s="7">
        <f t="shared" si="7"/>
        <v>1389.7900000000004</v>
      </c>
    </row>
    <row r="215" spans="1:3" s="7" customFormat="1" x14ac:dyDescent="0.35">
      <c r="A215" s="13">
        <v>40660</v>
      </c>
      <c r="B215" s="7">
        <v>43.3</v>
      </c>
      <c r="C215" s="7">
        <f t="shared" si="7"/>
        <v>1433.0900000000004</v>
      </c>
    </row>
    <row r="216" spans="1:3" s="7" customFormat="1" x14ac:dyDescent="0.35">
      <c r="A216" s="13">
        <v>40661</v>
      </c>
      <c r="B216" s="7">
        <v>25.98</v>
      </c>
      <c r="C216" s="7">
        <f t="shared" si="7"/>
        <v>1459.0700000000004</v>
      </c>
    </row>
    <row r="217" spans="1:3" s="7" customFormat="1" x14ac:dyDescent="0.35">
      <c r="A217" s="13">
        <v>40662</v>
      </c>
      <c r="B217" s="7">
        <v>86.6</v>
      </c>
      <c r="C217" s="7">
        <f t="shared" si="7"/>
        <v>1545.6700000000003</v>
      </c>
    </row>
    <row r="218" spans="1:3" s="7" customFormat="1" x14ac:dyDescent="0.35">
      <c r="A218" s="13">
        <v>40663</v>
      </c>
      <c r="B218" s="7">
        <v>17.32</v>
      </c>
      <c r="C218" s="7">
        <f t="shared" si="7"/>
        <v>1562.9900000000002</v>
      </c>
    </row>
    <row r="219" spans="1:3" s="7" customFormat="1" x14ac:dyDescent="0.35">
      <c r="A219" s="13">
        <v>40664</v>
      </c>
      <c r="B219" s="7">
        <v>17.32</v>
      </c>
      <c r="C219" s="7">
        <f t="shared" si="7"/>
        <v>1580.3100000000002</v>
      </c>
    </row>
    <row r="220" spans="1:3" s="7" customFormat="1" x14ac:dyDescent="0.35">
      <c r="A220" s="13">
        <v>40665</v>
      </c>
      <c r="B220" s="7">
        <v>8.66</v>
      </c>
      <c r="C220" s="7">
        <f t="shared" si="7"/>
        <v>1588.9700000000003</v>
      </c>
    </row>
    <row r="221" spans="1:3" s="7" customFormat="1" x14ac:dyDescent="0.35">
      <c r="A221" s="13">
        <v>40668</v>
      </c>
      <c r="B221" s="7">
        <v>2.72</v>
      </c>
      <c r="C221" s="7">
        <f t="shared" ref="C221:C252" si="8">C220+B221</f>
        <v>1591.6900000000003</v>
      </c>
    </row>
    <row r="222" spans="1:3" s="7" customFormat="1" x14ac:dyDescent="0.35">
      <c r="A222" s="13">
        <v>40669</v>
      </c>
      <c r="B222" s="7">
        <v>17.32</v>
      </c>
      <c r="C222" s="7">
        <f t="shared" si="8"/>
        <v>1609.0100000000002</v>
      </c>
    </row>
    <row r="223" spans="1:3" s="7" customFormat="1" x14ac:dyDescent="0.35">
      <c r="A223" s="13">
        <v>40670</v>
      </c>
      <c r="B223" s="7">
        <v>60.62</v>
      </c>
      <c r="C223" s="7">
        <f t="shared" si="8"/>
        <v>1669.63</v>
      </c>
    </row>
    <row r="224" spans="1:3" s="7" customFormat="1" x14ac:dyDescent="0.35">
      <c r="A224" s="13">
        <v>40673</v>
      </c>
      <c r="B224" s="7">
        <v>17.32</v>
      </c>
      <c r="C224" s="7">
        <f t="shared" si="8"/>
        <v>1686.95</v>
      </c>
    </row>
    <row r="225" spans="1:3" s="7" customFormat="1" x14ac:dyDescent="0.35">
      <c r="A225" s="13">
        <v>40674</v>
      </c>
      <c r="B225" s="7">
        <v>34.64</v>
      </c>
      <c r="C225" s="7">
        <f t="shared" si="8"/>
        <v>1721.5900000000001</v>
      </c>
    </row>
    <row r="226" spans="1:3" s="7" customFormat="1" x14ac:dyDescent="0.35">
      <c r="A226" s="13">
        <v>40676</v>
      </c>
      <c r="B226" s="7">
        <v>53.78</v>
      </c>
      <c r="C226" s="7">
        <f t="shared" si="8"/>
        <v>1775.3700000000001</v>
      </c>
    </row>
    <row r="227" spans="1:3" s="7" customFormat="1" x14ac:dyDescent="0.35">
      <c r="A227" s="13">
        <v>40677</v>
      </c>
      <c r="B227" s="7">
        <v>2.72</v>
      </c>
      <c r="C227" s="7">
        <f t="shared" si="8"/>
        <v>1778.0900000000001</v>
      </c>
    </row>
    <row r="228" spans="1:3" s="7" customFormat="1" x14ac:dyDescent="0.35">
      <c r="A228" s="13">
        <v>40679</v>
      </c>
      <c r="B228" s="7">
        <v>25.98</v>
      </c>
      <c r="C228" s="7">
        <f t="shared" si="8"/>
        <v>1804.0700000000002</v>
      </c>
    </row>
    <row r="229" spans="1:3" s="7" customFormat="1" x14ac:dyDescent="0.35">
      <c r="A229" s="13">
        <v>40680</v>
      </c>
      <c r="B229" s="7">
        <v>5.44</v>
      </c>
      <c r="C229" s="7">
        <f t="shared" si="8"/>
        <v>1809.5100000000002</v>
      </c>
    </row>
    <row r="230" spans="1:3" s="7" customFormat="1" x14ac:dyDescent="0.35">
      <c r="A230" s="13">
        <v>40681</v>
      </c>
      <c r="B230" s="7">
        <v>34.64</v>
      </c>
      <c r="C230" s="7">
        <f t="shared" si="8"/>
        <v>1844.1500000000003</v>
      </c>
    </row>
    <row r="231" spans="1:3" s="7" customFormat="1" x14ac:dyDescent="0.35">
      <c r="A231" s="13">
        <v>40683</v>
      </c>
      <c r="B231" s="7">
        <v>17.32</v>
      </c>
      <c r="C231" s="7">
        <f t="shared" si="8"/>
        <v>1861.4700000000003</v>
      </c>
    </row>
    <row r="232" spans="1:3" s="7" customFormat="1" x14ac:dyDescent="0.35">
      <c r="A232" s="13">
        <v>40685</v>
      </c>
      <c r="B232" s="7">
        <v>2.72</v>
      </c>
      <c r="C232" s="7">
        <f t="shared" si="8"/>
        <v>1864.1900000000003</v>
      </c>
    </row>
    <row r="233" spans="1:3" s="7" customFormat="1" x14ac:dyDescent="0.35">
      <c r="A233" s="13">
        <v>40688</v>
      </c>
      <c r="B233" s="7">
        <v>11.38</v>
      </c>
      <c r="C233" s="7">
        <f t="shared" si="8"/>
        <v>1875.5700000000004</v>
      </c>
    </row>
    <row r="234" spans="1:3" s="7" customFormat="1" x14ac:dyDescent="0.35">
      <c r="A234" s="13">
        <v>40690</v>
      </c>
      <c r="B234" s="7">
        <v>51.96</v>
      </c>
      <c r="C234" s="7">
        <f t="shared" si="8"/>
        <v>1927.5300000000004</v>
      </c>
    </row>
    <row r="235" spans="1:3" s="7" customFormat="1" x14ac:dyDescent="0.35">
      <c r="A235" s="13">
        <v>40691</v>
      </c>
      <c r="B235" s="7">
        <v>17.32</v>
      </c>
      <c r="C235" s="7">
        <f t="shared" si="8"/>
        <v>1944.8500000000004</v>
      </c>
    </row>
    <row r="236" spans="1:3" s="7" customFormat="1" x14ac:dyDescent="0.35">
      <c r="A236" s="13">
        <v>40694</v>
      </c>
      <c r="B236" s="7">
        <v>25.98</v>
      </c>
      <c r="C236" s="7">
        <f t="shared" si="8"/>
        <v>1970.8300000000004</v>
      </c>
    </row>
    <row r="237" spans="1:3" s="7" customFormat="1" x14ac:dyDescent="0.35">
      <c r="A237" s="13">
        <v>40695</v>
      </c>
      <c r="B237" s="7">
        <v>17.32</v>
      </c>
      <c r="C237" s="7">
        <f t="shared" si="8"/>
        <v>1988.1500000000003</v>
      </c>
    </row>
    <row r="238" spans="1:3" s="7" customFormat="1" x14ac:dyDescent="0.35">
      <c r="A238" s="13">
        <v>40696</v>
      </c>
      <c r="B238" s="7">
        <v>5.44</v>
      </c>
      <c r="C238" s="7">
        <f t="shared" si="8"/>
        <v>1993.5900000000004</v>
      </c>
    </row>
    <row r="239" spans="1:3" s="7" customFormat="1" x14ac:dyDescent="0.35">
      <c r="A239" s="13">
        <v>40697</v>
      </c>
      <c r="B239" s="7">
        <v>2.72</v>
      </c>
      <c r="C239" s="7">
        <f t="shared" si="8"/>
        <v>1996.3100000000004</v>
      </c>
    </row>
    <row r="240" spans="1:3" s="7" customFormat="1" x14ac:dyDescent="0.35">
      <c r="A240" s="13">
        <v>40698</v>
      </c>
      <c r="B240" s="7">
        <v>103.92</v>
      </c>
      <c r="C240" s="7">
        <f t="shared" si="8"/>
        <v>2100.2300000000005</v>
      </c>
    </row>
    <row r="241" spans="1:3" s="7" customFormat="1" x14ac:dyDescent="0.35">
      <c r="A241" s="13">
        <v>40700</v>
      </c>
      <c r="B241" s="7">
        <v>6.12</v>
      </c>
      <c r="C241" s="7">
        <f t="shared" si="8"/>
        <v>2106.3500000000004</v>
      </c>
    </row>
    <row r="242" spans="1:3" s="7" customFormat="1" x14ac:dyDescent="0.35">
      <c r="A242" s="13">
        <v>40701</v>
      </c>
      <c r="B242" s="7">
        <v>34.64</v>
      </c>
      <c r="C242" s="7">
        <f t="shared" si="8"/>
        <v>2140.9900000000002</v>
      </c>
    </row>
    <row r="243" spans="1:3" s="7" customFormat="1" x14ac:dyDescent="0.35">
      <c r="A243" s="13">
        <v>40702</v>
      </c>
      <c r="B243" s="7">
        <v>43.3</v>
      </c>
      <c r="C243" s="7">
        <f t="shared" si="8"/>
        <v>2184.2900000000004</v>
      </c>
    </row>
    <row r="244" spans="1:3" s="7" customFormat="1" x14ac:dyDescent="0.35">
      <c r="A244" s="13">
        <v>40703</v>
      </c>
      <c r="B244" s="7">
        <v>17.32</v>
      </c>
      <c r="C244" s="7">
        <f t="shared" si="8"/>
        <v>2201.6100000000006</v>
      </c>
    </row>
    <row r="245" spans="1:3" s="7" customFormat="1" x14ac:dyDescent="0.35">
      <c r="A245" s="13">
        <v>40705</v>
      </c>
      <c r="B245" s="7">
        <v>25.98</v>
      </c>
      <c r="C245" s="7">
        <f t="shared" si="8"/>
        <v>2227.5900000000006</v>
      </c>
    </row>
    <row r="246" spans="1:3" s="7" customFormat="1" x14ac:dyDescent="0.35">
      <c r="A246" s="13">
        <v>40706</v>
      </c>
      <c r="B246" s="7">
        <v>138.56</v>
      </c>
      <c r="C246" s="7">
        <f t="shared" si="8"/>
        <v>2366.1500000000005</v>
      </c>
    </row>
    <row r="247" spans="1:3" s="7" customFormat="1" x14ac:dyDescent="0.35">
      <c r="A247" s="13">
        <v>40710</v>
      </c>
      <c r="B247" s="7">
        <v>2.72</v>
      </c>
      <c r="C247" s="7">
        <f t="shared" si="8"/>
        <v>2368.8700000000003</v>
      </c>
    </row>
    <row r="248" spans="1:3" s="7" customFormat="1" x14ac:dyDescent="0.35">
      <c r="A248" s="13">
        <v>40714</v>
      </c>
      <c r="B248" s="7">
        <v>213.28</v>
      </c>
      <c r="C248" s="7">
        <f t="shared" si="8"/>
        <v>2582.1500000000005</v>
      </c>
    </row>
    <row r="249" spans="1:3" s="7" customFormat="1" x14ac:dyDescent="0.35">
      <c r="A249" s="13">
        <v>40716</v>
      </c>
      <c r="B249" s="7">
        <v>2.72</v>
      </c>
      <c r="C249" s="7">
        <f t="shared" si="8"/>
        <v>2584.8700000000003</v>
      </c>
    </row>
    <row r="250" spans="1:3" s="7" customFormat="1" x14ac:dyDescent="0.35">
      <c r="A250" s="13">
        <v>40721</v>
      </c>
      <c r="B250" s="7">
        <v>1.36</v>
      </c>
      <c r="C250" s="7">
        <f t="shared" si="8"/>
        <v>2586.2300000000005</v>
      </c>
    </row>
    <row r="251" spans="1:3" s="7" customFormat="1" x14ac:dyDescent="0.35">
      <c r="A251" s="13">
        <v>40798</v>
      </c>
      <c r="B251" s="7">
        <v>25.98</v>
      </c>
      <c r="C251" s="7">
        <f t="shared" si="8"/>
        <v>2612.2100000000005</v>
      </c>
    </row>
    <row r="252" spans="1:3" s="7" customFormat="1" x14ac:dyDescent="0.35">
      <c r="A252" s="13">
        <v>40814</v>
      </c>
      <c r="B252" s="7">
        <v>2.72</v>
      </c>
      <c r="C252" s="7">
        <f t="shared" si="8"/>
        <v>2614.9300000000003</v>
      </c>
    </row>
    <row r="253" spans="1:3" s="7" customFormat="1" x14ac:dyDescent="0.35">
      <c r="A253" s="13">
        <v>40882</v>
      </c>
      <c r="B253" s="7">
        <v>17.32</v>
      </c>
      <c r="C253" s="7">
        <f>B253</f>
        <v>17.32</v>
      </c>
    </row>
    <row r="254" spans="1:3" s="7" customFormat="1" x14ac:dyDescent="0.35">
      <c r="A254" s="13">
        <v>40913</v>
      </c>
      <c r="B254" s="7">
        <v>17.32</v>
      </c>
      <c r="C254" s="7">
        <f t="shared" ref="C254:C297" si="9">C253+B254</f>
        <v>34.64</v>
      </c>
    </row>
    <row r="255" spans="1:3" s="7" customFormat="1" x14ac:dyDescent="0.35">
      <c r="A255" s="13">
        <v>40939</v>
      </c>
      <c r="B255" s="7">
        <v>0.68</v>
      </c>
      <c r="C255" s="7">
        <f t="shared" si="9"/>
        <v>35.32</v>
      </c>
    </row>
    <row r="256" spans="1:3" s="7" customFormat="1" x14ac:dyDescent="0.35">
      <c r="A256" s="13">
        <v>40952</v>
      </c>
      <c r="B256" s="7">
        <v>17.32</v>
      </c>
      <c r="C256" s="7">
        <f t="shared" si="9"/>
        <v>52.64</v>
      </c>
    </row>
    <row r="257" spans="1:3" s="7" customFormat="1" x14ac:dyDescent="0.35">
      <c r="A257" s="13">
        <v>40955</v>
      </c>
      <c r="B257" s="7">
        <v>0.68</v>
      </c>
      <c r="C257" s="7">
        <f t="shared" si="9"/>
        <v>53.32</v>
      </c>
    </row>
    <row r="258" spans="1:3" s="7" customFormat="1" x14ac:dyDescent="0.35">
      <c r="A258" s="13">
        <v>40964</v>
      </c>
      <c r="B258" s="7">
        <v>17.32</v>
      </c>
      <c r="C258" s="7">
        <f t="shared" si="9"/>
        <v>70.64</v>
      </c>
    </row>
    <row r="259" spans="1:3" s="7" customFormat="1" x14ac:dyDescent="0.35">
      <c r="A259" s="13">
        <v>40967</v>
      </c>
      <c r="B259" s="7">
        <v>2.72</v>
      </c>
      <c r="C259" s="7">
        <f t="shared" si="9"/>
        <v>73.36</v>
      </c>
    </row>
    <row r="260" spans="1:3" s="7" customFormat="1" x14ac:dyDescent="0.35">
      <c r="A260" s="13">
        <v>40977</v>
      </c>
      <c r="B260" s="7">
        <v>2.72</v>
      </c>
      <c r="C260" s="7">
        <f t="shared" si="9"/>
        <v>76.08</v>
      </c>
    </row>
    <row r="261" spans="1:3" s="7" customFormat="1" x14ac:dyDescent="0.35">
      <c r="A261" s="13">
        <v>40978</v>
      </c>
      <c r="B261" s="7">
        <v>2.72</v>
      </c>
      <c r="C261" s="7">
        <f t="shared" si="9"/>
        <v>78.8</v>
      </c>
    </row>
    <row r="262" spans="1:3" s="7" customFormat="1" x14ac:dyDescent="0.35">
      <c r="A262" s="13">
        <v>40985</v>
      </c>
      <c r="B262" s="7">
        <v>2.72</v>
      </c>
      <c r="C262" s="7">
        <f t="shared" si="9"/>
        <v>81.52</v>
      </c>
    </row>
    <row r="263" spans="1:3" s="7" customFormat="1" x14ac:dyDescent="0.35">
      <c r="A263" s="13">
        <v>40986</v>
      </c>
      <c r="B263" s="7">
        <v>2.72</v>
      </c>
      <c r="C263" s="7">
        <f t="shared" si="9"/>
        <v>84.24</v>
      </c>
    </row>
    <row r="264" spans="1:3" s="7" customFormat="1" x14ac:dyDescent="0.35">
      <c r="A264" s="13">
        <v>40987</v>
      </c>
      <c r="B264" s="7">
        <v>1.36</v>
      </c>
      <c r="C264" s="7">
        <f t="shared" si="9"/>
        <v>85.6</v>
      </c>
    </row>
    <row r="265" spans="1:3" s="7" customFormat="1" x14ac:dyDescent="0.35">
      <c r="A265" s="13">
        <v>40988</v>
      </c>
      <c r="B265" s="7">
        <v>34.64</v>
      </c>
      <c r="C265" s="7">
        <f t="shared" si="9"/>
        <v>120.24</v>
      </c>
    </row>
    <row r="266" spans="1:3" s="7" customFormat="1" x14ac:dyDescent="0.35">
      <c r="A266" s="13">
        <v>40989</v>
      </c>
      <c r="B266" s="7">
        <v>34.64</v>
      </c>
      <c r="C266" s="7">
        <f t="shared" si="9"/>
        <v>154.88</v>
      </c>
    </row>
    <row r="267" spans="1:3" s="7" customFormat="1" x14ac:dyDescent="0.35">
      <c r="A267" s="13">
        <v>40990</v>
      </c>
      <c r="B267" s="7">
        <v>17.32</v>
      </c>
      <c r="C267" s="7">
        <f t="shared" si="9"/>
        <v>172.2</v>
      </c>
    </row>
    <row r="268" spans="1:3" s="7" customFormat="1" x14ac:dyDescent="0.35">
      <c r="A268" s="13">
        <v>40991</v>
      </c>
      <c r="B268" s="7">
        <v>22.42</v>
      </c>
      <c r="C268" s="7">
        <f t="shared" si="9"/>
        <v>194.62</v>
      </c>
    </row>
    <row r="269" spans="1:3" s="7" customFormat="1" x14ac:dyDescent="0.35">
      <c r="A269" s="13">
        <v>40992</v>
      </c>
      <c r="B269" s="7">
        <v>40.08</v>
      </c>
      <c r="C269" s="7">
        <f t="shared" si="9"/>
        <v>234.7</v>
      </c>
    </row>
    <row r="270" spans="1:3" s="7" customFormat="1" x14ac:dyDescent="0.35">
      <c r="A270" s="13">
        <v>40993</v>
      </c>
      <c r="B270" s="7">
        <v>34.64</v>
      </c>
      <c r="C270" s="7">
        <f t="shared" si="9"/>
        <v>269.33999999999997</v>
      </c>
    </row>
    <row r="271" spans="1:3" s="7" customFormat="1" x14ac:dyDescent="0.35">
      <c r="A271" s="13">
        <v>40994</v>
      </c>
      <c r="B271" s="7">
        <v>5.44</v>
      </c>
      <c r="C271" s="7">
        <f t="shared" si="9"/>
        <v>274.77999999999997</v>
      </c>
    </row>
    <row r="272" spans="1:3" s="7" customFormat="1" x14ac:dyDescent="0.35">
      <c r="A272" s="13">
        <v>40995</v>
      </c>
      <c r="B272" s="7">
        <v>38.72</v>
      </c>
      <c r="C272" s="7">
        <f t="shared" si="9"/>
        <v>313.5</v>
      </c>
    </row>
    <row r="273" spans="1:3" s="7" customFormat="1" x14ac:dyDescent="0.35">
      <c r="A273" s="13">
        <v>40996</v>
      </c>
      <c r="B273" s="7">
        <v>20.04</v>
      </c>
      <c r="C273" s="7">
        <f t="shared" si="9"/>
        <v>333.54</v>
      </c>
    </row>
    <row r="274" spans="1:3" s="7" customFormat="1" x14ac:dyDescent="0.35">
      <c r="A274" s="13">
        <v>40997</v>
      </c>
      <c r="B274" s="7">
        <v>51.96</v>
      </c>
      <c r="C274" s="7">
        <f t="shared" si="9"/>
        <v>385.5</v>
      </c>
    </row>
    <row r="275" spans="1:3" s="7" customFormat="1" x14ac:dyDescent="0.35">
      <c r="A275" s="13">
        <v>40998</v>
      </c>
      <c r="B275" s="7">
        <v>199.18</v>
      </c>
      <c r="C275" s="7">
        <f t="shared" si="9"/>
        <v>584.68000000000006</v>
      </c>
    </row>
    <row r="276" spans="1:3" s="7" customFormat="1" x14ac:dyDescent="0.35">
      <c r="A276" s="13">
        <v>40999</v>
      </c>
      <c r="B276" s="7">
        <v>155.88</v>
      </c>
      <c r="C276" s="7">
        <f t="shared" si="9"/>
        <v>740.56000000000006</v>
      </c>
    </row>
    <row r="277" spans="1:3" s="7" customFormat="1" x14ac:dyDescent="0.35">
      <c r="A277" s="13">
        <v>41000</v>
      </c>
      <c r="B277" s="7">
        <v>51.96</v>
      </c>
      <c r="C277" s="7">
        <f t="shared" si="9"/>
        <v>792.5200000000001</v>
      </c>
    </row>
    <row r="278" spans="1:3" s="7" customFormat="1" x14ac:dyDescent="0.35">
      <c r="A278" s="13">
        <v>41001</v>
      </c>
      <c r="B278" s="7">
        <v>34.64</v>
      </c>
      <c r="C278" s="7">
        <f t="shared" si="9"/>
        <v>827.16000000000008</v>
      </c>
    </row>
    <row r="279" spans="1:3" s="7" customFormat="1" x14ac:dyDescent="0.35">
      <c r="A279" s="13">
        <v>41002</v>
      </c>
      <c r="B279" s="7">
        <v>21.65</v>
      </c>
      <c r="C279" s="7">
        <f t="shared" si="9"/>
        <v>848.81000000000006</v>
      </c>
    </row>
    <row r="280" spans="1:3" s="7" customFormat="1" x14ac:dyDescent="0.35">
      <c r="A280" s="13">
        <v>41003</v>
      </c>
      <c r="B280" s="7">
        <v>2.72</v>
      </c>
      <c r="C280" s="7">
        <f t="shared" si="9"/>
        <v>851.53000000000009</v>
      </c>
    </row>
    <row r="281" spans="1:3" s="7" customFormat="1" x14ac:dyDescent="0.35">
      <c r="A281" s="13">
        <v>41005</v>
      </c>
      <c r="B281" s="7">
        <v>17.32</v>
      </c>
      <c r="C281" s="7">
        <f t="shared" si="9"/>
        <v>868.85000000000014</v>
      </c>
    </row>
    <row r="282" spans="1:3" s="7" customFormat="1" x14ac:dyDescent="0.35">
      <c r="A282" s="13">
        <v>41006</v>
      </c>
      <c r="B282" s="7">
        <v>17.32</v>
      </c>
      <c r="C282" s="7">
        <f t="shared" si="9"/>
        <v>886.17000000000019</v>
      </c>
    </row>
    <row r="283" spans="1:3" s="7" customFormat="1" x14ac:dyDescent="0.35">
      <c r="A283" s="13">
        <v>41008</v>
      </c>
      <c r="B283" s="7">
        <v>2.72</v>
      </c>
      <c r="C283" s="7">
        <f t="shared" si="9"/>
        <v>888.89000000000021</v>
      </c>
    </row>
    <row r="284" spans="1:3" s="7" customFormat="1" x14ac:dyDescent="0.35">
      <c r="A284" s="13">
        <v>41009</v>
      </c>
      <c r="B284" s="7">
        <v>2.72</v>
      </c>
      <c r="C284" s="7">
        <f t="shared" si="9"/>
        <v>891.61000000000024</v>
      </c>
    </row>
    <row r="285" spans="1:3" s="7" customFormat="1" x14ac:dyDescent="0.35">
      <c r="A285" s="13">
        <v>41011</v>
      </c>
      <c r="B285" s="7">
        <v>17.32</v>
      </c>
      <c r="C285" s="7">
        <f t="shared" si="9"/>
        <v>908.93000000000029</v>
      </c>
    </row>
    <row r="286" spans="1:3" s="7" customFormat="1" x14ac:dyDescent="0.35">
      <c r="A286" s="13">
        <v>41012</v>
      </c>
      <c r="B286" s="7">
        <v>37.36</v>
      </c>
      <c r="C286" s="7">
        <f t="shared" si="9"/>
        <v>946.2900000000003</v>
      </c>
    </row>
    <row r="287" spans="1:3" s="7" customFormat="1" x14ac:dyDescent="0.35">
      <c r="A287" s="13">
        <v>41014</v>
      </c>
      <c r="B287" s="7">
        <v>34.64</v>
      </c>
      <c r="C287" s="7">
        <f t="shared" si="9"/>
        <v>980.93000000000029</v>
      </c>
    </row>
    <row r="288" spans="1:3" s="7" customFormat="1" x14ac:dyDescent="0.35">
      <c r="A288" s="13">
        <v>41015</v>
      </c>
      <c r="B288" s="7">
        <v>17.32</v>
      </c>
      <c r="C288" s="7">
        <f t="shared" si="9"/>
        <v>998.25000000000034</v>
      </c>
    </row>
    <row r="289" spans="1:3" s="7" customFormat="1" x14ac:dyDescent="0.35">
      <c r="A289" s="13">
        <v>41016</v>
      </c>
      <c r="B289" s="7">
        <v>17.32</v>
      </c>
      <c r="C289" s="7">
        <f t="shared" si="9"/>
        <v>1015.5700000000004</v>
      </c>
    </row>
    <row r="290" spans="1:3" s="7" customFormat="1" x14ac:dyDescent="0.35">
      <c r="A290" s="13">
        <v>41017</v>
      </c>
      <c r="B290" s="7">
        <v>20.04</v>
      </c>
      <c r="C290" s="7">
        <f t="shared" si="9"/>
        <v>1035.6100000000004</v>
      </c>
    </row>
    <row r="291" spans="1:3" s="7" customFormat="1" x14ac:dyDescent="0.35">
      <c r="A291" s="13">
        <v>41018</v>
      </c>
      <c r="B291" s="7">
        <v>10.02</v>
      </c>
      <c r="C291" s="7">
        <f t="shared" si="9"/>
        <v>1045.6300000000003</v>
      </c>
    </row>
    <row r="292" spans="1:3" s="7" customFormat="1" x14ac:dyDescent="0.35">
      <c r="A292" s="13">
        <v>41019</v>
      </c>
      <c r="B292" s="7">
        <v>17.32</v>
      </c>
      <c r="C292" s="7">
        <f t="shared" si="9"/>
        <v>1062.9500000000003</v>
      </c>
    </row>
    <row r="293" spans="1:3" s="7" customFormat="1" x14ac:dyDescent="0.35">
      <c r="A293" s="13">
        <v>41020</v>
      </c>
      <c r="B293" s="7">
        <v>8.66</v>
      </c>
      <c r="C293" s="7">
        <f t="shared" si="9"/>
        <v>1071.6100000000004</v>
      </c>
    </row>
    <row r="294" spans="1:3" s="7" customFormat="1" x14ac:dyDescent="0.35">
      <c r="A294" s="13">
        <v>41023</v>
      </c>
      <c r="B294" s="7">
        <v>0.68</v>
      </c>
      <c r="C294" s="7">
        <f t="shared" si="9"/>
        <v>1072.2900000000004</v>
      </c>
    </row>
    <row r="295" spans="1:3" s="7" customFormat="1" x14ac:dyDescent="0.35">
      <c r="A295" s="13">
        <v>41032</v>
      </c>
      <c r="B295" s="7">
        <v>17.32</v>
      </c>
      <c r="C295" s="7">
        <f t="shared" si="9"/>
        <v>1089.6100000000004</v>
      </c>
    </row>
    <row r="296" spans="1:3" s="7" customFormat="1" x14ac:dyDescent="0.35">
      <c r="A296" s="13">
        <v>41054</v>
      </c>
      <c r="B296" s="7">
        <v>5.44</v>
      </c>
      <c r="C296" s="7">
        <f t="shared" si="9"/>
        <v>1095.0500000000004</v>
      </c>
    </row>
    <row r="297" spans="1:3" s="7" customFormat="1" x14ac:dyDescent="0.35">
      <c r="A297" s="13">
        <v>41063</v>
      </c>
      <c r="B297" s="7">
        <v>17.32</v>
      </c>
      <c r="C297" s="7">
        <f t="shared" si="9"/>
        <v>1112.3700000000003</v>
      </c>
    </row>
    <row r="298" spans="1:3" s="7" customFormat="1" x14ac:dyDescent="0.35">
      <c r="A298" s="13">
        <v>41236</v>
      </c>
      <c r="B298" s="7">
        <v>17.32</v>
      </c>
      <c r="C298" s="7">
        <f>B298</f>
        <v>17.32</v>
      </c>
    </row>
    <row r="299" spans="1:3" s="7" customFormat="1" x14ac:dyDescent="0.35">
      <c r="A299" s="13">
        <v>41249</v>
      </c>
      <c r="B299" s="7">
        <v>0.68</v>
      </c>
      <c r="C299" s="7">
        <f t="shared" ref="C299:C330" si="10">C298+B299</f>
        <v>18</v>
      </c>
    </row>
    <row r="300" spans="1:3" s="7" customFormat="1" x14ac:dyDescent="0.35">
      <c r="A300" s="13">
        <v>41255</v>
      </c>
      <c r="B300" s="7">
        <v>17.32</v>
      </c>
      <c r="C300" s="7">
        <f t="shared" si="10"/>
        <v>35.32</v>
      </c>
    </row>
    <row r="301" spans="1:3" s="7" customFormat="1" x14ac:dyDescent="0.35">
      <c r="A301" s="13">
        <v>41261</v>
      </c>
      <c r="B301" s="7">
        <v>2.72</v>
      </c>
      <c r="C301" s="7">
        <f t="shared" si="10"/>
        <v>38.04</v>
      </c>
    </row>
    <row r="302" spans="1:3" s="7" customFormat="1" x14ac:dyDescent="0.35">
      <c r="A302" s="13">
        <v>41272</v>
      </c>
      <c r="B302" s="7">
        <v>37.36</v>
      </c>
      <c r="C302" s="7">
        <f t="shared" si="10"/>
        <v>75.400000000000006</v>
      </c>
    </row>
    <row r="303" spans="1:3" s="7" customFormat="1" x14ac:dyDescent="0.35">
      <c r="A303" s="13">
        <v>41273</v>
      </c>
      <c r="B303" s="7">
        <v>2.72</v>
      </c>
      <c r="C303" s="7">
        <f t="shared" si="10"/>
        <v>78.12</v>
      </c>
    </row>
    <row r="304" spans="1:3" s="7" customFormat="1" x14ac:dyDescent="0.35">
      <c r="A304" s="13">
        <v>41287</v>
      </c>
      <c r="B304" s="7">
        <v>2.72</v>
      </c>
      <c r="C304" s="7">
        <f t="shared" si="10"/>
        <v>80.84</v>
      </c>
    </row>
    <row r="305" spans="1:3" s="7" customFormat="1" x14ac:dyDescent="0.35">
      <c r="A305" s="13">
        <v>41293</v>
      </c>
      <c r="B305" s="7">
        <v>17.32</v>
      </c>
      <c r="C305" s="7">
        <f t="shared" si="10"/>
        <v>98.16</v>
      </c>
    </row>
    <row r="306" spans="1:3" s="7" customFormat="1" x14ac:dyDescent="0.35">
      <c r="A306" s="13">
        <v>41295</v>
      </c>
      <c r="B306" s="7">
        <v>8.66</v>
      </c>
      <c r="C306" s="7">
        <f t="shared" si="10"/>
        <v>106.82</v>
      </c>
    </row>
    <row r="307" spans="1:3" s="7" customFormat="1" x14ac:dyDescent="0.35">
      <c r="A307" s="13">
        <v>41296</v>
      </c>
      <c r="B307" s="7">
        <v>2.72</v>
      </c>
      <c r="C307" s="7">
        <f t="shared" si="10"/>
        <v>109.53999999999999</v>
      </c>
    </row>
    <row r="308" spans="1:3" s="7" customFormat="1" x14ac:dyDescent="0.35">
      <c r="A308" s="13">
        <v>41299</v>
      </c>
      <c r="B308" s="7">
        <v>2.72</v>
      </c>
      <c r="C308" s="7">
        <f t="shared" si="10"/>
        <v>112.25999999999999</v>
      </c>
    </row>
    <row r="309" spans="1:3" s="7" customFormat="1" x14ac:dyDescent="0.35">
      <c r="A309" s="13">
        <v>41302</v>
      </c>
      <c r="B309" s="7">
        <v>2.72</v>
      </c>
      <c r="C309" s="7">
        <f t="shared" si="10"/>
        <v>114.97999999999999</v>
      </c>
    </row>
    <row r="310" spans="1:3" s="7" customFormat="1" x14ac:dyDescent="0.35">
      <c r="A310" s="13">
        <v>41307</v>
      </c>
      <c r="B310" s="7">
        <v>34.64</v>
      </c>
      <c r="C310" s="7">
        <f t="shared" si="10"/>
        <v>149.62</v>
      </c>
    </row>
    <row r="311" spans="1:3" s="7" customFormat="1" x14ac:dyDescent="0.35">
      <c r="A311" s="13">
        <v>41308</v>
      </c>
      <c r="B311" s="7">
        <v>17.32</v>
      </c>
      <c r="C311" s="7">
        <f t="shared" si="10"/>
        <v>166.94</v>
      </c>
    </row>
    <row r="312" spans="1:3" s="7" customFormat="1" x14ac:dyDescent="0.35">
      <c r="A312" s="13">
        <v>41310</v>
      </c>
      <c r="B312" s="7">
        <v>2.72</v>
      </c>
      <c r="C312" s="7">
        <f t="shared" si="10"/>
        <v>169.66</v>
      </c>
    </row>
    <row r="313" spans="1:3" s="7" customFormat="1" x14ac:dyDescent="0.35">
      <c r="A313" s="13">
        <v>41311</v>
      </c>
      <c r="B313" s="7">
        <v>17.32</v>
      </c>
      <c r="C313" s="7">
        <f t="shared" si="10"/>
        <v>186.98</v>
      </c>
    </row>
    <row r="314" spans="1:3" s="7" customFormat="1" x14ac:dyDescent="0.35">
      <c r="A314" s="13">
        <v>41312</v>
      </c>
      <c r="B314" s="7">
        <v>2.72</v>
      </c>
      <c r="C314" s="7">
        <f t="shared" si="10"/>
        <v>189.7</v>
      </c>
    </row>
    <row r="315" spans="1:3" s="7" customFormat="1" x14ac:dyDescent="0.35">
      <c r="A315" s="13">
        <v>41316</v>
      </c>
      <c r="B315" s="7">
        <v>2.72</v>
      </c>
      <c r="C315" s="7">
        <f t="shared" si="10"/>
        <v>192.42</v>
      </c>
    </row>
    <row r="316" spans="1:3" s="7" customFormat="1" x14ac:dyDescent="0.35">
      <c r="A316" s="13">
        <v>41317</v>
      </c>
      <c r="B316" s="7">
        <v>1.7</v>
      </c>
      <c r="C316" s="7">
        <f t="shared" si="10"/>
        <v>194.11999999999998</v>
      </c>
    </row>
    <row r="317" spans="1:3" s="7" customFormat="1" x14ac:dyDescent="0.35">
      <c r="A317" s="13">
        <v>41323</v>
      </c>
      <c r="B317" s="7">
        <v>17.32</v>
      </c>
      <c r="C317" s="7">
        <f t="shared" si="10"/>
        <v>211.43999999999997</v>
      </c>
    </row>
    <row r="318" spans="1:3" s="7" customFormat="1" x14ac:dyDescent="0.35">
      <c r="A318" s="13">
        <v>41326</v>
      </c>
      <c r="B318" s="7">
        <v>8.66</v>
      </c>
      <c r="C318" s="7">
        <f t="shared" si="10"/>
        <v>220.09999999999997</v>
      </c>
    </row>
    <row r="319" spans="1:3" s="7" customFormat="1" x14ac:dyDescent="0.35">
      <c r="A319" s="13">
        <v>41330</v>
      </c>
      <c r="B319" s="7">
        <v>1.7</v>
      </c>
      <c r="C319" s="7">
        <f t="shared" si="10"/>
        <v>221.79999999999995</v>
      </c>
    </row>
    <row r="320" spans="1:3" s="7" customFormat="1" x14ac:dyDescent="0.35">
      <c r="A320" s="13">
        <v>41337</v>
      </c>
      <c r="B320" s="7">
        <v>2.72</v>
      </c>
      <c r="C320" s="7">
        <f t="shared" si="10"/>
        <v>224.51999999999995</v>
      </c>
    </row>
    <row r="321" spans="1:3" s="7" customFormat="1" x14ac:dyDescent="0.35">
      <c r="A321" s="13">
        <v>41342</v>
      </c>
      <c r="B321" s="7">
        <v>17.32</v>
      </c>
      <c r="C321" s="7">
        <f t="shared" si="10"/>
        <v>241.83999999999995</v>
      </c>
    </row>
    <row r="322" spans="1:3" s="7" customFormat="1" x14ac:dyDescent="0.35">
      <c r="A322" s="13">
        <v>41343</v>
      </c>
      <c r="B322" s="7">
        <v>51.96</v>
      </c>
      <c r="C322" s="7">
        <f t="shared" si="10"/>
        <v>293.79999999999995</v>
      </c>
    </row>
    <row r="323" spans="1:3" s="7" customFormat="1" x14ac:dyDescent="0.35">
      <c r="A323" s="13">
        <v>41344</v>
      </c>
      <c r="B323" s="7">
        <v>17.32</v>
      </c>
      <c r="C323" s="7">
        <f t="shared" si="10"/>
        <v>311.11999999999995</v>
      </c>
    </row>
    <row r="324" spans="1:3" s="7" customFormat="1" x14ac:dyDescent="0.35">
      <c r="A324" s="13">
        <v>41345</v>
      </c>
      <c r="B324" s="7">
        <v>2.72</v>
      </c>
      <c r="C324" s="7">
        <f t="shared" si="10"/>
        <v>313.83999999999997</v>
      </c>
    </row>
    <row r="325" spans="1:3" s="7" customFormat="1" x14ac:dyDescent="0.35">
      <c r="A325" s="13">
        <v>41351</v>
      </c>
      <c r="B325" s="7">
        <v>14.1</v>
      </c>
      <c r="C325" s="7">
        <f t="shared" si="10"/>
        <v>327.94</v>
      </c>
    </row>
    <row r="326" spans="1:3" s="7" customFormat="1" x14ac:dyDescent="0.35">
      <c r="A326" s="13">
        <v>41352</v>
      </c>
      <c r="B326" s="7">
        <v>21.65</v>
      </c>
      <c r="C326" s="7">
        <f t="shared" si="10"/>
        <v>349.59</v>
      </c>
    </row>
    <row r="327" spans="1:3" s="7" customFormat="1" x14ac:dyDescent="0.35">
      <c r="A327" s="13">
        <v>41353</v>
      </c>
      <c r="B327" s="7">
        <v>56.85</v>
      </c>
      <c r="C327" s="7">
        <f t="shared" si="10"/>
        <v>406.44</v>
      </c>
    </row>
    <row r="328" spans="1:3" s="7" customFormat="1" x14ac:dyDescent="0.35">
      <c r="A328" s="13">
        <v>41354</v>
      </c>
      <c r="B328" s="7">
        <v>57.08</v>
      </c>
      <c r="C328" s="7">
        <f t="shared" si="10"/>
        <v>463.52</v>
      </c>
    </row>
    <row r="329" spans="1:3" s="7" customFormat="1" x14ac:dyDescent="0.35">
      <c r="A329" s="13">
        <v>41355</v>
      </c>
      <c r="B329" s="7">
        <v>132.12</v>
      </c>
      <c r="C329" s="7">
        <f t="shared" si="10"/>
        <v>595.64</v>
      </c>
    </row>
    <row r="330" spans="1:3" s="7" customFormat="1" x14ac:dyDescent="0.35">
      <c r="A330" s="13">
        <v>41356</v>
      </c>
      <c r="B330" s="7">
        <v>95.26</v>
      </c>
      <c r="C330" s="7">
        <f t="shared" si="10"/>
        <v>690.9</v>
      </c>
    </row>
    <row r="331" spans="1:3" s="7" customFormat="1" x14ac:dyDescent="0.35">
      <c r="A331" s="13">
        <v>41357</v>
      </c>
      <c r="B331" s="7">
        <v>27.28</v>
      </c>
      <c r="C331" s="7">
        <f t="shared" ref="C331:C362" si="11">C330+B331</f>
        <v>718.18</v>
      </c>
    </row>
    <row r="332" spans="1:3" s="7" customFormat="1" x14ac:dyDescent="0.35">
      <c r="A332" s="13">
        <v>41358</v>
      </c>
      <c r="B332" s="7">
        <v>63.34</v>
      </c>
      <c r="C332" s="7">
        <f t="shared" si="11"/>
        <v>781.52</v>
      </c>
    </row>
    <row r="333" spans="1:3" s="7" customFormat="1" x14ac:dyDescent="0.35">
      <c r="A333" s="13">
        <v>41359</v>
      </c>
      <c r="B333" s="7">
        <v>19.54</v>
      </c>
      <c r="C333" s="7">
        <f t="shared" si="11"/>
        <v>801.06</v>
      </c>
    </row>
    <row r="334" spans="1:3" s="7" customFormat="1" x14ac:dyDescent="0.35">
      <c r="A334" s="13">
        <v>41360</v>
      </c>
      <c r="B334" s="7">
        <v>59.8</v>
      </c>
      <c r="C334" s="7">
        <f t="shared" si="11"/>
        <v>860.8599999999999</v>
      </c>
    </row>
    <row r="335" spans="1:3" s="7" customFormat="1" x14ac:dyDescent="0.35">
      <c r="A335" s="13">
        <v>41361</v>
      </c>
      <c r="B335" s="7">
        <v>24.8</v>
      </c>
      <c r="C335" s="7">
        <f t="shared" si="11"/>
        <v>885.65999999999985</v>
      </c>
    </row>
    <row r="336" spans="1:3" s="7" customFormat="1" x14ac:dyDescent="0.35">
      <c r="A336" s="13">
        <v>41362</v>
      </c>
      <c r="B336" s="7">
        <v>57.4</v>
      </c>
      <c r="C336" s="7">
        <f t="shared" si="11"/>
        <v>943.05999999999983</v>
      </c>
    </row>
    <row r="337" spans="1:3" s="7" customFormat="1" x14ac:dyDescent="0.35">
      <c r="A337" s="13">
        <v>41363</v>
      </c>
      <c r="B337" s="7">
        <v>25.98</v>
      </c>
      <c r="C337" s="7">
        <f t="shared" si="11"/>
        <v>969.03999999999985</v>
      </c>
    </row>
    <row r="338" spans="1:3" s="7" customFormat="1" x14ac:dyDescent="0.35">
      <c r="A338" s="13">
        <v>41364</v>
      </c>
      <c r="B338" s="7">
        <v>62.16</v>
      </c>
      <c r="C338" s="7">
        <f t="shared" si="11"/>
        <v>1031.1999999999998</v>
      </c>
    </row>
    <row r="339" spans="1:3" s="7" customFormat="1" x14ac:dyDescent="0.35">
      <c r="A339" s="13">
        <v>41365</v>
      </c>
      <c r="B339" s="7">
        <v>25.98</v>
      </c>
      <c r="C339" s="7">
        <f t="shared" si="11"/>
        <v>1057.1799999999998</v>
      </c>
    </row>
    <row r="340" spans="1:3" s="7" customFormat="1" x14ac:dyDescent="0.35">
      <c r="A340" s="13">
        <v>41366</v>
      </c>
      <c r="B340" s="7">
        <v>56.29</v>
      </c>
      <c r="C340" s="7">
        <f t="shared" si="11"/>
        <v>1113.4699999999998</v>
      </c>
    </row>
    <row r="341" spans="1:3" s="7" customFormat="1" x14ac:dyDescent="0.35">
      <c r="A341" s="13">
        <v>41367</v>
      </c>
      <c r="B341" s="7">
        <v>8.66</v>
      </c>
      <c r="C341" s="7">
        <f t="shared" si="11"/>
        <v>1122.1299999999999</v>
      </c>
    </row>
    <row r="342" spans="1:3" s="7" customFormat="1" x14ac:dyDescent="0.35">
      <c r="A342" s="13">
        <v>41368</v>
      </c>
      <c r="B342" s="7">
        <v>69.28</v>
      </c>
      <c r="C342" s="7">
        <f t="shared" si="11"/>
        <v>1191.4099999999999</v>
      </c>
    </row>
    <row r="343" spans="1:3" s="7" customFormat="1" x14ac:dyDescent="0.35">
      <c r="A343" s="13">
        <v>41369</v>
      </c>
      <c r="B343" s="7">
        <v>34.64</v>
      </c>
      <c r="C343" s="7">
        <f t="shared" si="11"/>
        <v>1226.05</v>
      </c>
    </row>
    <row r="344" spans="1:3" s="7" customFormat="1" x14ac:dyDescent="0.35">
      <c r="A344" s="13">
        <v>41370</v>
      </c>
      <c r="B344" s="7">
        <v>34.64</v>
      </c>
      <c r="C344" s="7">
        <f t="shared" si="11"/>
        <v>1260.69</v>
      </c>
    </row>
    <row r="345" spans="1:3" s="7" customFormat="1" x14ac:dyDescent="0.35">
      <c r="A345" s="13">
        <v>41371</v>
      </c>
      <c r="B345" s="7">
        <v>17.32</v>
      </c>
      <c r="C345" s="7">
        <f t="shared" si="11"/>
        <v>1278.01</v>
      </c>
    </row>
    <row r="346" spans="1:3" s="7" customFormat="1" x14ac:dyDescent="0.35">
      <c r="A346" s="13">
        <v>41372</v>
      </c>
      <c r="B346" s="7">
        <v>25.98</v>
      </c>
      <c r="C346" s="7">
        <f t="shared" si="11"/>
        <v>1303.99</v>
      </c>
    </row>
    <row r="347" spans="1:3" s="7" customFormat="1" x14ac:dyDescent="0.35">
      <c r="A347" s="13">
        <v>41373</v>
      </c>
      <c r="B347" s="7">
        <v>77.94</v>
      </c>
      <c r="C347" s="7">
        <f t="shared" si="11"/>
        <v>1381.93</v>
      </c>
    </row>
    <row r="348" spans="1:3" s="7" customFormat="1" x14ac:dyDescent="0.35">
      <c r="A348" s="13">
        <v>41374</v>
      </c>
      <c r="B348" s="7">
        <v>17.32</v>
      </c>
      <c r="C348" s="7">
        <f t="shared" si="11"/>
        <v>1399.25</v>
      </c>
    </row>
    <row r="349" spans="1:3" s="7" customFormat="1" x14ac:dyDescent="0.35">
      <c r="A349" s="13">
        <v>41375</v>
      </c>
      <c r="B349" s="7">
        <v>34.64</v>
      </c>
      <c r="C349" s="7">
        <f t="shared" si="11"/>
        <v>1433.89</v>
      </c>
    </row>
    <row r="350" spans="1:3" s="7" customFormat="1" x14ac:dyDescent="0.35">
      <c r="A350" s="13">
        <v>41376</v>
      </c>
      <c r="B350" s="7">
        <v>34.64</v>
      </c>
      <c r="C350" s="7">
        <f t="shared" si="11"/>
        <v>1468.5300000000002</v>
      </c>
    </row>
    <row r="351" spans="1:3" s="7" customFormat="1" x14ac:dyDescent="0.35">
      <c r="A351" s="13">
        <v>41377</v>
      </c>
      <c r="B351" s="7">
        <v>34.64</v>
      </c>
      <c r="C351" s="7">
        <f t="shared" si="11"/>
        <v>1503.1700000000003</v>
      </c>
    </row>
    <row r="352" spans="1:3" s="7" customFormat="1" x14ac:dyDescent="0.35">
      <c r="A352" s="13">
        <v>41379</v>
      </c>
      <c r="B352" s="7">
        <v>32.78</v>
      </c>
      <c r="C352" s="7">
        <f t="shared" si="11"/>
        <v>1535.9500000000003</v>
      </c>
    </row>
    <row r="353" spans="1:3" s="7" customFormat="1" x14ac:dyDescent="0.35">
      <c r="A353" s="13">
        <v>41381</v>
      </c>
      <c r="B353" s="7">
        <v>2.72</v>
      </c>
      <c r="C353" s="7">
        <f t="shared" si="11"/>
        <v>1538.6700000000003</v>
      </c>
    </row>
    <row r="354" spans="1:3" s="7" customFormat="1" x14ac:dyDescent="0.35">
      <c r="A354" s="13">
        <v>41382</v>
      </c>
      <c r="B354" s="7">
        <v>2.72</v>
      </c>
      <c r="C354" s="7">
        <f t="shared" si="11"/>
        <v>1541.3900000000003</v>
      </c>
    </row>
    <row r="355" spans="1:3" s="7" customFormat="1" x14ac:dyDescent="0.35">
      <c r="A355" s="13">
        <v>41383</v>
      </c>
      <c r="B355" s="7">
        <v>17.32</v>
      </c>
      <c r="C355" s="7">
        <f t="shared" si="11"/>
        <v>1558.7100000000003</v>
      </c>
    </row>
    <row r="356" spans="1:3" s="7" customFormat="1" x14ac:dyDescent="0.35">
      <c r="A356" s="13">
        <v>41384</v>
      </c>
      <c r="B356" s="7">
        <v>25.98</v>
      </c>
      <c r="C356" s="7">
        <f t="shared" si="11"/>
        <v>1584.6900000000003</v>
      </c>
    </row>
    <row r="357" spans="1:3" s="7" customFormat="1" x14ac:dyDescent="0.35">
      <c r="A357" s="13">
        <v>41386</v>
      </c>
      <c r="B357" s="7">
        <v>17.32</v>
      </c>
      <c r="C357" s="7">
        <f t="shared" si="11"/>
        <v>1602.0100000000002</v>
      </c>
    </row>
    <row r="358" spans="1:3" s="7" customFormat="1" x14ac:dyDescent="0.35">
      <c r="A358" s="13">
        <v>41387</v>
      </c>
      <c r="B358" s="7">
        <v>17.32</v>
      </c>
      <c r="C358" s="7">
        <f t="shared" si="11"/>
        <v>1619.3300000000002</v>
      </c>
    </row>
    <row r="359" spans="1:3" s="7" customFormat="1" x14ac:dyDescent="0.35">
      <c r="A359" s="13">
        <v>41388</v>
      </c>
      <c r="B359" s="7">
        <v>17.32</v>
      </c>
      <c r="C359" s="7">
        <f t="shared" si="11"/>
        <v>1636.65</v>
      </c>
    </row>
    <row r="360" spans="1:3" s="7" customFormat="1" x14ac:dyDescent="0.35">
      <c r="A360" s="13">
        <v>41389</v>
      </c>
      <c r="B360" s="7">
        <v>34.64</v>
      </c>
      <c r="C360" s="7">
        <f t="shared" si="11"/>
        <v>1671.2900000000002</v>
      </c>
    </row>
    <row r="361" spans="1:3" s="7" customFormat="1" x14ac:dyDescent="0.35">
      <c r="A361" s="13">
        <v>41390</v>
      </c>
      <c r="B361" s="7">
        <v>22.76</v>
      </c>
      <c r="C361" s="7">
        <f t="shared" si="11"/>
        <v>1694.0500000000002</v>
      </c>
    </row>
    <row r="362" spans="1:3" s="7" customFormat="1" x14ac:dyDescent="0.35">
      <c r="A362" s="13">
        <v>41391</v>
      </c>
      <c r="B362" s="7">
        <v>20.04</v>
      </c>
      <c r="C362" s="7">
        <f t="shared" si="11"/>
        <v>1714.0900000000001</v>
      </c>
    </row>
    <row r="363" spans="1:3" s="7" customFormat="1" x14ac:dyDescent="0.35">
      <c r="A363" s="13">
        <v>41392</v>
      </c>
      <c r="B363" s="7">
        <v>2.72</v>
      </c>
      <c r="C363" s="7">
        <f t="shared" ref="C363:C384" si="12">C362+B363</f>
        <v>1716.8100000000002</v>
      </c>
    </row>
    <row r="364" spans="1:3" s="7" customFormat="1" x14ac:dyDescent="0.35">
      <c r="A364" s="13">
        <v>41393</v>
      </c>
      <c r="B364" s="7">
        <v>25.48</v>
      </c>
      <c r="C364" s="7">
        <f t="shared" si="12"/>
        <v>1742.2900000000002</v>
      </c>
    </row>
    <row r="365" spans="1:3" s="7" customFormat="1" x14ac:dyDescent="0.35">
      <c r="A365" s="13">
        <v>41394</v>
      </c>
      <c r="B365" s="7">
        <v>51.96</v>
      </c>
      <c r="C365" s="7">
        <f t="shared" si="12"/>
        <v>1794.2500000000002</v>
      </c>
    </row>
    <row r="366" spans="1:3" s="7" customFormat="1" x14ac:dyDescent="0.35">
      <c r="A366" s="13">
        <v>41395</v>
      </c>
      <c r="B366" s="7">
        <v>151.55000000000001</v>
      </c>
      <c r="C366" s="7">
        <f t="shared" si="12"/>
        <v>1945.8000000000002</v>
      </c>
    </row>
    <row r="367" spans="1:3" s="7" customFormat="1" x14ac:dyDescent="0.35">
      <c r="A367" s="13">
        <v>41396</v>
      </c>
      <c r="B367" s="7">
        <v>37.36</v>
      </c>
      <c r="C367" s="7">
        <f t="shared" si="12"/>
        <v>1983.16</v>
      </c>
    </row>
    <row r="368" spans="1:3" s="7" customFormat="1" x14ac:dyDescent="0.35">
      <c r="A368" s="13">
        <v>41397</v>
      </c>
      <c r="B368" s="7">
        <v>17.32</v>
      </c>
      <c r="C368" s="7">
        <f t="shared" si="12"/>
        <v>2000.48</v>
      </c>
    </row>
    <row r="369" spans="1:3" s="7" customFormat="1" x14ac:dyDescent="0.35">
      <c r="A369" s="13">
        <v>41398</v>
      </c>
      <c r="B369" s="7">
        <v>36.68</v>
      </c>
      <c r="C369" s="7">
        <f t="shared" si="12"/>
        <v>2037.16</v>
      </c>
    </row>
    <row r="370" spans="1:3" s="7" customFormat="1" x14ac:dyDescent="0.35">
      <c r="A370" s="13">
        <v>41399</v>
      </c>
      <c r="C370" s="7">
        <f t="shared" si="12"/>
        <v>2037.16</v>
      </c>
    </row>
    <row r="371" spans="1:3" s="7" customFormat="1" x14ac:dyDescent="0.35">
      <c r="A371" s="13">
        <v>41400</v>
      </c>
      <c r="B371" s="7">
        <v>51.96</v>
      </c>
      <c r="C371" s="7">
        <f t="shared" si="12"/>
        <v>2089.12</v>
      </c>
    </row>
    <row r="372" spans="1:3" s="7" customFormat="1" x14ac:dyDescent="0.35">
      <c r="A372" s="13">
        <v>41403</v>
      </c>
      <c r="B372" s="7">
        <v>2.72</v>
      </c>
      <c r="C372" s="7">
        <f t="shared" si="12"/>
        <v>2091.8399999999997</v>
      </c>
    </row>
    <row r="373" spans="1:3" s="7" customFormat="1" x14ac:dyDescent="0.35">
      <c r="A373" s="13">
        <v>41407</v>
      </c>
      <c r="B373" s="7">
        <v>37.36</v>
      </c>
      <c r="C373" s="7">
        <f t="shared" si="12"/>
        <v>2129.1999999999998</v>
      </c>
    </row>
    <row r="374" spans="1:3" s="7" customFormat="1" x14ac:dyDescent="0.35">
      <c r="A374" s="13">
        <v>41408</v>
      </c>
      <c r="B374" s="7">
        <v>5.44</v>
      </c>
      <c r="C374" s="7">
        <f t="shared" si="12"/>
        <v>2134.64</v>
      </c>
    </row>
    <row r="375" spans="1:3" s="7" customFormat="1" x14ac:dyDescent="0.35">
      <c r="A375" s="13">
        <v>41413</v>
      </c>
      <c r="B375" s="7">
        <v>2.72</v>
      </c>
      <c r="C375" s="7">
        <f t="shared" si="12"/>
        <v>2137.3599999999997</v>
      </c>
    </row>
    <row r="376" spans="1:3" s="7" customFormat="1" x14ac:dyDescent="0.35">
      <c r="A376" s="13">
        <v>41416</v>
      </c>
      <c r="B376" s="7">
        <v>8.16</v>
      </c>
      <c r="C376" s="7">
        <f t="shared" si="12"/>
        <v>2145.5199999999995</v>
      </c>
    </row>
    <row r="377" spans="1:3" s="7" customFormat="1" x14ac:dyDescent="0.35">
      <c r="A377" s="13">
        <v>41417</v>
      </c>
      <c r="B377" s="7">
        <v>2.72</v>
      </c>
      <c r="C377" s="7">
        <f t="shared" si="12"/>
        <v>2148.2399999999993</v>
      </c>
    </row>
    <row r="378" spans="1:3" s="7" customFormat="1" x14ac:dyDescent="0.35">
      <c r="A378" s="13">
        <v>41421</v>
      </c>
      <c r="B378" s="7">
        <v>5.44</v>
      </c>
      <c r="C378" s="7">
        <f t="shared" si="12"/>
        <v>2153.6799999999994</v>
      </c>
    </row>
    <row r="379" spans="1:3" s="7" customFormat="1" x14ac:dyDescent="0.35">
      <c r="A379" s="13">
        <v>41425</v>
      </c>
      <c r="B379" s="7">
        <v>5.44</v>
      </c>
      <c r="C379" s="7">
        <f t="shared" si="12"/>
        <v>2159.1199999999994</v>
      </c>
    </row>
    <row r="380" spans="1:3" s="7" customFormat="1" x14ac:dyDescent="0.35">
      <c r="A380" s="13">
        <v>41426</v>
      </c>
      <c r="B380" s="7">
        <v>34.64</v>
      </c>
      <c r="C380" s="7">
        <f t="shared" si="12"/>
        <v>2193.7599999999993</v>
      </c>
    </row>
    <row r="381" spans="1:3" s="7" customFormat="1" x14ac:dyDescent="0.35">
      <c r="A381" s="13">
        <v>41427</v>
      </c>
      <c r="B381" s="7">
        <v>17.32</v>
      </c>
      <c r="C381" s="7">
        <f t="shared" si="12"/>
        <v>2211.0799999999995</v>
      </c>
    </row>
    <row r="382" spans="1:3" s="7" customFormat="1" x14ac:dyDescent="0.35">
      <c r="A382" s="13">
        <v>41428</v>
      </c>
      <c r="B382" s="7">
        <v>17.32</v>
      </c>
      <c r="C382" s="7">
        <f t="shared" si="12"/>
        <v>2228.3999999999996</v>
      </c>
    </row>
    <row r="383" spans="1:3" s="7" customFormat="1" x14ac:dyDescent="0.35">
      <c r="A383" s="13">
        <v>41444</v>
      </c>
      <c r="B383" s="7">
        <v>17.32</v>
      </c>
      <c r="C383" s="7">
        <f t="shared" si="12"/>
        <v>2245.7199999999998</v>
      </c>
    </row>
    <row r="384" spans="1:3" s="7" customFormat="1" x14ac:dyDescent="0.35">
      <c r="A384" s="13">
        <v>41457</v>
      </c>
      <c r="B384" s="7">
        <v>17.32</v>
      </c>
      <c r="C384" s="7">
        <f t="shared" si="12"/>
        <v>2263.04</v>
      </c>
    </row>
    <row r="385" spans="1:3" s="7" customFormat="1" x14ac:dyDescent="0.35">
      <c r="A385" s="13">
        <v>41662</v>
      </c>
      <c r="B385" s="7">
        <v>17.32</v>
      </c>
      <c r="C385" s="7">
        <f>B385</f>
        <v>17.32</v>
      </c>
    </row>
    <row r="386" spans="1:3" s="7" customFormat="1" x14ac:dyDescent="0.35">
      <c r="A386" s="13">
        <v>41689</v>
      </c>
      <c r="B386" s="7">
        <v>8.16</v>
      </c>
      <c r="C386" s="7">
        <f t="shared" ref="C386:C413" si="13">C385+B386</f>
        <v>25.48</v>
      </c>
    </row>
    <row r="387" spans="1:3" s="7" customFormat="1" x14ac:dyDescent="0.35">
      <c r="A387" s="13">
        <v>41690</v>
      </c>
      <c r="B387" s="7">
        <v>8.16</v>
      </c>
      <c r="C387" s="7">
        <f t="shared" si="13"/>
        <v>33.64</v>
      </c>
    </row>
    <row r="388" spans="1:3" s="7" customFormat="1" x14ac:dyDescent="0.35">
      <c r="A388" s="13">
        <v>41702</v>
      </c>
      <c r="B388" s="7">
        <v>20.04</v>
      </c>
      <c r="C388" s="7">
        <f t="shared" si="13"/>
        <v>53.68</v>
      </c>
    </row>
    <row r="389" spans="1:3" s="7" customFormat="1" x14ac:dyDescent="0.35">
      <c r="A389" s="13">
        <v>41704</v>
      </c>
      <c r="B389" s="7">
        <v>17.32</v>
      </c>
      <c r="C389" s="7">
        <f t="shared" si="13"/>
        <v>71</v>
      </c>
    </row>
    <row r="390" spans="1:3" s="7" customFormat="1" x14ac:dyDescent="0.35">
      <c r="A390" s="13">
        <v>41705</v>
      </c>
      <c r="B390" s="7">
        <v>20.04</v>
      </c>
      <c r="C390" s="7">
        <f t="shared" si="13"/>
        <v>91.039999999999992</v>
      </c>
    </row>
    <row r="391" spans="1:3" s="7" customFormat="1" x14ac:dyDescent="0.35">
      <c r="A391" s="13">
        <v>41707</v>
      </c>
      <c r="B391" s="7">
        <v>4.08</v>
      </c>
      <c r="C391" s="7">
        <f t="shared" si="13"/>
        <v>95.11999999999999</v>
      </c>
    </row>
    <row r="392" spans="1:3" s="7" customFormat="1" x14ac:dyDescent="0.35">
      <c r="A392" s="13">
        <v>41709</v>
      </c>
      <c r="B392" s="7">
        <v>4.33</v>
      </c>
      <c r="C392" s="7">
        <f t="shared" si="13"/>
        <v>99.449999999999989</v>
      </c>
    </row>
    <row r="393" spans="1:3" s="7" customFormat="1" x14ac:dyDescent="0.35">
      <c r="A393" s="13">
        <v>41715</v>
      </c>
      <c r="B393" s="7">
        <v>17.32</v>
      </c>
      <c r="C393" s="7">
        <f t="shared" si="13"/>
        <v>116.76999999999998</v>
      </c>
    </row>
    <row r="394" spans="1:3" s="7" customFormat="1" x14ac:dyDescent="0.35">
      <c r="A394" s="13">
        <v>41716</v>
      </c>
      <c r="B394" s="7">
        <v>25.98</v>
      </c>
      <c r="C394" s="7">
        <f t="shared" si="13"/>
        <v>142.74999999999997</v>
      </c>
    </row>
    <row r="395" spans="1:3" s="7" customFormat="1" x14ac:dyDescent="0.35">
      <c r="A395" s="13">
        <v>41717</v>
      </c>
      <c r="B395" s="7">
        <v>4.76</v>
      </c>
      <c r="C395" s="7">
        <f t="shared" si="13"/>
        <v>147.50999999999996</v>
      </c>
    </row>
    <row r="396" spans="1:3" s="7" customFormat="1" x14ac:dyDescent="0.35">
      <c r="A396" s="13">
        <v>41718</v>
      </c>
      <c r="B396" s="7">
        <v>2.72</v>
      </c>
      <c r="C396" s="7">
        <f t="shared" si="13"/>
        <v>150.22999999999996</v>
      </c>
    </row>
    <row r="397" spans="1:3" s="7" customFormat="1" x14ac:dyDescent="0.35">
      <c r="A397" s="13">
        <v>41720</v>
      </c>
      <c r="B397" s="7">
        <v>2.72</v>
      </c>
      <c r="C397" s="7">
        <f t="shared" si="13"/>
        <v>152.94999999999996</v>
      </c>
    </row>
    <row r="398" spans="1:3" s="7" customFormat="1" x14ac:dyDescent="0.35">
      <c r="A398" s="13">
        <v>41721</v>
      </c>
      <c r="B398" s="7">
        <v>17.32</v>
      </c>
      <c r="C398" s="7">
        <f t="shared" si="13"/>
        <v>170.26999999999995</v>
      </c>
    </row>
    <row r="399" spans="1:3" s="7" customFormat="1" x14ac:dyDescent="0.35">
      <c r="A399" s="13">
        <v>41722</v>
      </c>
      <c r="B399" s="7">
        <v>11.38</v>
      </c>
      <c r="C399" s="7">
        <f t="shared" si="13"/>
        <v>181.64999999999995</v>
      </c>
    </row>
    <row r="400" spans="1:3" s="7" customFormat="1" x14ac:dyDescent="0.35">
      <c r="A400" s="13">
        <v>41723</v>
      </c>
      <c r="B400" s="7">
        <v>17.32</v>
      </c>
      <c r="C400" s="7">
        <f t="shared" si="13"/>
        <v>198.96999999999994</v>
      </c>
    </row>
    <row r="401" spans="1:3" s="7" customFormat="1" x14ac:dyDescent="0.35">
      <c r="A401" s="13">
        <v>41729</v>
      </c>
      <c r="B401" s="7">
        <v>2.72</v>
      </c>
      <c r="C401" s="7">
        <f t="shared" si="13"/>
        <v>201.68999999999994</v>
      </c>
    </row>
    <row r="402" spans="1:3" s="7" customFormat="1" x14ac:dyDescent="0.35">
      <c r="A402" s="13">
        <v>41731</v>
      </c>
      <c r="B402" s="7">
        <v>2.72</v>
      </c>
      <c r="C402" s="7">
        <f t="shared" si="13"/>
        <v>204.40999999999994</v>
      </c>
    </row>
    <row r="403" spans="1:3" s="7" customFormat="1" x14ac:dyDescent="0.35">
      <c r="A403" s="13">
        <v>41733</v>
      </c>
      <c r="B403" s="7">
        <v>2.72</v>
      </c>
      <c r="C403" s="7">
        <f t="shared" si="13"/>
        <v>207.12999999999994</v>
      </c>
    </row>
    <row r="404" spans="1:3" s="7" customFormat="1" x14ac:dyDescent="0.35">
      <c r="A404" s="13">
        <v>41734</v>
      </c>
      <c r="B404" s="7">
        <v>2.72</v>
      </c>
      <c r="C404" s="7">
        <f t="shared" si="13"/>
        <v>209.84999999999994</v>
      </c>
    </row>
    <row r="405" spans="1:3" s="7" customFormat="1" x14ac:dyDescent="0.35">
      <c r="A405" s="13">
        <v>41735</v>
      </c>
      <c r="B405" s="7">
        <v>10.54</v>
      </c>
      <c r="C405" s="7">
        <f t="shared" si="13"/>
        <v>220.38999999999993</v>
      </c>
    </row>
    <row r="406" spans="1:3" s="7" customFormat="1" x14ac:dyDescent="0.35">
      <c r="A406" s="13">
        <v>41736</v>
      </c>
      <c r="B406" s="7">
        <v>19.04</v>
      </c>
      <c r="C406" s="7">
        <f t="shared" si="13"/>
        <v>239.42999999999992</v>
      </c>
    </row>
    <row r="407" spans="1:3" s="7" customFormat="1" x14ac:dyDescent="0.35">
      <c r="A407" s="13">
        <v>41737</v>
      </c>
      <c r="B407" s="7">
        <v>8.16</v>
      </c>
      <c r="C407" s="7">
        <f t="shared" si="13"/>
        <v>247.58999999999992</v>
      </c>
    </row>
    <row r="408" spans="1:3" s="7" customFormat="1" x14ac:dyDescent="0.35">
      <c r="A408" s="13">
        <v>41739</v>
      </c>
      <c r="B408" s="7">
        <v>2.72</v>
      </c>
      <c r="C408" s="7">
        <f t="shared" si="13"/>
        <v>250.30999999999992</v>
      </c>
    </row>
    <row r="409" spans="1:3" s="7" customFormat="1" x14ac:dyDescent="0.35">
      <c r="A409" s="13">
        <v>41740</v>
      </c>
      <c r="C409" s="7">
        <f t="shared" si="13"/>
        <v>250.30999999999992</v>
      </c>
    </row>
    <row r="410" spans="1:3" s="7" customFormat="1" x14ac:dyDescent="0.35">
      <c r="A410" s="13">
        <v>41742</v>
      </c>
      <c r="B410" s="7">
        <v>2.72</v>
      </c>
      <c r="C410" s="7">
        <f t="shared" si="13"/>
        <v>253.02999999999992</v>
      </c>
    </row>
    <row r="411" spans="1:3" s="7" customFormat="1" x14ac:dyDescent="0.35">
      <c r="A411" s="13">
        <v>41752</v>
      </c>
      <c r="B411" s="7">
        <v>2.04</v>
      </c>
      <c r="C411" s="7">
        <f t="shared" si="13"/>
        <v>255.06999999999991</v>
      </c>
    </row>
    <row r="412" spans="1:3" s="7" customFormat="1" x14ac:dyDescent="0.35">
      <c r="A412" s="13">
        <v>41760</v>
      </c>
      <c r="B412" s="7">
        <v>2.72</v>
      </c>
      <c r="C412" s="7">
        <f t="shared" si="13"/>
        <v>257.78999999999991</v>
      </c>
    </row>
    <row r="413" spans="1:3" s="7" customFormat="1" x14ac:dyDescent="0.35">
      <c r="A413" s="13">
        <v>41765</v>
      </c>
      <c r="B413" s="7">
        <v>2.72</v>
      </c>
      <c r="C413" s="7">
        <f t="shared" si="13"/>
        <v>260.50999999999993</v>
      </c>
    </row>
    <row r="414" spans="1:3" s="7" customFormat="1" x14ac:dyDescent="0.35">
      <c r="A414" s="13">
        <v>41959</v>
      </c>
      <c r="B414" s="7">
        <v>17.32</v>
      </c>
      <c r="C414" s="7">
        <f>B414</f>
        <v>17.32</v>
      </c>
    </row>
    <row r="415" spans="1:3" s="7" customFormat="1" x14ac:dyDescent="0.35">
      <c r="A415" s="13">
        <v>42051</v>
      </c>
      <c r="B415" s="7">
        <v>17.32</v>
      </c>
      <c r="C415" s="7">
        <f t="shared" ref="C415:C425" si="14">C414+B415</f>
        <v>34.64</v>
      </c>
    </row>
    <row r="416" spans="1:3" s="7" customFormat="1" x14ac:dyDescent="0.35">
      <c r="A416" s="13">
        <v>42052</v>
      </c>
      <c r="B416" s="7">
        <v>34.64</v>
      </c>
      <c r="C416" s="7">
        <f t="shared" si="14"/>
        <v>69.28</v>
      </c>
    </row>
    <row r="417" spans="1:3" s="7" customFormat="1" x14ac:dyDescent="0.35">
      <c r="A417" s="13">
        <v>42060</v>
      </c>
      <c r="B417" s="7">
        <v>8.66</v>
      </c>
      <c r="C417" s="7">
        <f t="shared" si="14"/>
        <v>77.94</v>
      </c>
    </row>
    <row r="418" spans="1:3" s="7" customFormat="1" x14ac:dyDescent="0.35">
      <c r="A418" s="13">
        <v>42062</v>
      </c>
      <c r="B418" s="7">
        <v>17.32</v>
      </c>
      <c r="C418" s="7">
        <f t="shared" si="14"/>
        <v>95.259999999999991</v>
      </c>
    </row>
    <row r="419" spans="1:3" s="7" customFormat="1" x14ac:dyDescent="0.35">
      <c r="A419" s="13">
        <v>42101</v>
      </c>
      <c r="B419" s="7">
        <v>2.72</v>
      </c>
      <c r="C419" s="7">
        <f t="shared" si="14"/>
        <v>97.97999999999999</v>
      </c>
    </row>
    <row r="420" spans="1:3" s="7" customFormat="1" x14ac:dyDescent="0.35">
      <c r="A420" s="13">
        <v>42104</v>
      </c>
      <c r="C420" s="7">
        <f t="shared" si="14"/>
        <v>97.97999999999999</v>
      </c>
    </row>
    <row r="421" spans="1:3" s="7" customFormat="1" x14ac:dyDescent="0.35">
      <c r="A421" s="13">
        <v>42110</v>
      </c>
      <c r="B421" s="7">
        <v>17.32</v>
      </c>
      <c r="C421" s="7">
        <f t="shared" si="14"/>
        <v>115.29999999999998</v>
      </c>
    </row>
    <row r="422" spans="1:3" s="7" customFormat="1" x14ac:dyDescent="0.35">
      <c r="A422" s="13">
        <v>42111</v>
      </c>
      <c r="B422" s="7">
        <v>17.32</v>
      </c>
      <c r="C422" s="7">
        <f t="shared" si="14"/>
        <v>132.61999999999998</v>
      </c>
    </row>
    <row r="423" spans="1:3" s="7" customFormat="1" x14ac:dyDescent="0.35">
      <c r="A423" s="13">
        <v>42115</v>
      </c>
      <c r="B423" s="7">
        <v>4.33</v>
      </c>
      <c r="C423" s="7">
        <f t="shared" si="14"/>
        <v>136.94999999999999</v>
      </c>
    </row>
    <row r="424" spans="1:3" s="7" customFormat="1" x14ac:dyDescent="0.35">
      <c r="A424" s="13">
        <v>42122</v>
      </c>
      <c r="B424" s="7">
        <v>17.32</v>
      </c>
      <c r="C424" s="7">
        <f t="shared" si="14"/>
        <v>154.26999999999998</v>
      </c>
    </row>
    <row r="425" spans="1:3" s="7" customFormat="1" x14ac:dyDescent="0.35">
      <c r="A425" s="13">
        <v>42132</v>
      </c>
      <c r="B425" s="7">
        <v>2.72</v>
      </c>
      <c r="C425" s="7">
        <f t="shared" si="14"/>
        <v>156.98999999999998</v>
      </c>
    </row>
    <row r="426" spans="1:3" s="7" customFormat="1" x14ac:dyDescent="0.35">
      <c r="A426" s="13">
        <v>42389</v>
      </c>
      <c r="B426" s="7">
        <v>2.72</v>
      </c>
      <c r="C426" s="7">
        <f>B426</f>
        <v>2.72</v>
      </c>
    </row>
    <row r="427" spans="1:3" s="7" customFormat="1" x14ac:dyDescent="0.35">
      <c r="A427" s="13">
        <v>42401</v>
      </c>
      <c r="B427" s="7">
        <v>25.98</v>
      </c>
      <c r="C427" s="7">
        <f t="shared" ref="C427:C453" si="15">C426+B427</f>
        <v>28.7</v>
      </c>
    </row>
    <row r="428" spans="1:3" s="7" customFormat="1" x14ac:dyDescent="0.35">
      <c r="A428" s="13">
        <v>42402</v>
      </c>
      <c r="B428" s="7">
        <v>2.72</v>
      </c>
      <c r="C428" s="7">
        <f t="shared" si="15"/>
        <v>31.419999999999998</v>
      </c>
    </row>
    <row r="429" spans="1:3" s="7" customFormat="1" x14ac:dyDescent="0.35">
      <c r="A429" s="13">
        <v>42404</v>
      </c>
      <c r="B429" s="7">
        <v>5.44</v>
      </c>
      <c r="C429" s="7">
        <f t="shared" si="15"/>
        <v>36.86</v>
      </c>
    </row>
    <row r="430" spans="1:3" s="7" customFormat="1" x14ac:dyDescent="0.35">
      <c r="A430" s="13">
        <v>42409</v>
      </c>
      <c r="B430" s="7">
        <v>2.72</v>
      </c>
      <c r="C430" s="7">
        <f t="shared" si="15"/>
        <v>39.58</v>
      </c>
    </row>
    <row r="431" spans="1:3" s="7" customFormat="1" x14ac:dyDescent="0.35">
      <c r="A431" s="13">
        <v>42416</v>
      </c>
      <c r="B431" s="7">
        <v>17.32</v>
      </c>
      <c r="C431" s="7">
        <f t="shared" si="15"/>
        <v>56.9</v>
      </c>
    </row>
    <row r="432" spans="1:3" s="7" customFormat="1" x14ac:dyDescent="0.35">
      <c r="A432" s="13">
        <v>42419</v>
      </c>
      <c r="B432" s="7">
        <v>2.72</v>
      </c>
      <c r="C432" s="7">
        <f t="shared" si="15"/>
        <v>59.62</v>
      </c>
    </row>
    <row r="433" spans="1:3" s="7" customFormat="1" x14ac:dyDescent="0.35">
      <c r="A433" s="13">
        <v>42420</v>
      </c>
      <c r="B433" s="7">
        <v>2.72</v>
      </c>
      <c r="C433" s="7">
        <f t="shared" si="15"/>
        <v>62.339999999999996</v>
      </c>
    </row>
    <row r="434" spans="1:3" s="7" customFormat="1" x14ac:dyDescent="0.35">
      <c r="A434" s="13">
        <v>42426</v>
      </c>
      <c r="B434" s="7">
        <v>17.32</v>
      </c>
      <c r="C434" s="7">
        <f t="shared" si="15"/>
        <v>79.66</v>
      </c>
    </row>
    <row r="435" spans="1:3" s="7" customFormat="1" x14ac:dyDescent="0.35">
      <c r="A435" s="13">
        <v>42440</v>
      </c>
      <c r="B435" s="7">
        <v>2.72</v>
      </c>
      <c r="C435" s="7">
        <f t="shared" si="15"/>
        <v>82.38</v>
      </c>
    </row>
    <row r="436" spans="1:3" s="7" customFormat="1" x14ac:dyDescent="0.35">
      <c r="A436" s="13">
        <v>42441</v>
      </c>
      <c r="B436" s="7">
        <v>2.72</v>
      </c>
      <c r="C436" s="7">
        <f t="shared" si="15"/>
        <v>85.1</v>
      </c>
    </row>
    <row r="437" spans="1:3" s="7" customFormat="1" x14ac:dyDescent="0.35">
      <c r="A437" s="13">
        <v>42443</v>
      </c>
      <c r="B437" s="7">
        <v>17.32</v>
      </c>
      <c r="C437" s="7">
        <f t="shared" si="15"/>
        <v>102.41999999999999</v>
      </c>
    </row>
    <row r="438" spans="1:3" s="7" customFormat="1" x14ac:dyDescent="0.35">
      <c r="A438" s="13">
        <v>42444</v>
      </c>
      <c r="B438" s="7">
        <v>40.08</v>
      </c>
      <c r="C438" s="7">
        <f t="shared" si="15"/>
        <v>142.5</v>
      </c>
    </row>
    <row r="439" spans="1:3" s="7" customFormat="1" x14ac:dyDescent="0.35">
      <c r="A439" s="13">
        <v>42445</v>
      </c>
      <c r="B439" s="7">
        <v>17.32</v>
      </c>
      <c r="C439" s="7">
        <f t="shared" si="15"/>
        <v>159.82</v>
      </c>
    </row>
    <row r="440" spans="1:3" s="7" customFormat="1" x14ac:dyDescent="0.35">
      <c r="A440" s="13">
        <v>42446</v>
      </c>
      <c r="B440" s="7">
        <v>2.72</v>
      </c>
      <c r="C440" s="7">
        <f t="shared" si="15"/>
        <v>162.54</v>
      </c>
    </row>
    <row r="441" spans="1:3" s="7" customFormat="1" x14ac:dyDescent="0.35">
      <c r="A441" s="13">
        <v>42447</v>
      </c>
      <c r="B441" s="7">
        <v>2.72</v>
      </c>
      <c r="C441" s="7">
        <f t="shared" si="15"/>
        <v>165.26</v>
      </c>
    </row>
    <row r="442" spans="1:3" s="7" customFormat="1" x14ac:dyDescent="0.35">
      <c r="A442" s="13">
        <v>42449</v>
      </c>
      <c r="B442" s="7">
        <v>17.32</v>
      </c>
      <c r="C442" s="7">
        <f t="shared" si="15"/>
        <v>182.57999999999998</v>
      </c>
    </row>
    <row r="443" spans="1:3" s="7" customFormat="1" x14ac:dyDescent="0.35">
      <c r="A443" s="13">
        <v>42454</v>
      </c>
      <c r="B443" s="7">
        <v>11.38</v>
      </c>
      <c r="C443" s="7">
        <f t="shared" si="15"/>
        <v>193.95999999999998</v>
      </c>
    </row>
    <row r="444" spans="1:3" s="7" customFormat="1" x14ac:dyDescent="0.35">
      <c r="A444" s="13">
        <v>42455</v>
      </c>
      <c r="B444" s="7">
        <v>8.66</v>
      </c>
      <c r="C444" s="7">
        <f t="shared" si="15"/>
        <v>202.61999999999998</v>
      </c>
    </row>
    <row r="445" spans="1:3" s="7" customFormat="1" x14ac:dyDescent="0.35">
      <c r="A445" s="13">
        <v>42459</v>
      </c>
      <c r="B445" s="7">
        <v>17.32</v>
      </c>
      <c r="C445" s="7">
        <f t="shared" si="15"/>
        <v>219.93999999999997</v>
      </c>
    </row>
    <row r="446" spans="1:3" s="7" customFormat="1" x14ac:dyDescent="0.35">
      <c r="A446" s="13">
        <v>42460</v>
      </c>
      <c r="B446" s="7">
        <v>25.98</v>
      </c>
      <c r="C446" s="7">
        <f t="shared" si="15"/>
        <v>245.91999999999996</v>
      </c>
    </row>
    <row r="447" spans="1:3" s="7" customFormat="1" x14ac:dyDescent="0.35">
      <c r="A447" s="13">
        <v>42463</v>
      </c>
      <c r="B447" s="7">
        <v>17.32</v>
      </c>
      <c r="C447" s="7">
        <f t="shared" si="15"/>
        <v>263.23999999999995</v>
      </c>
    </row>
    <row r="448" spans="1:3" s="7" customFormat="1" x14ac:dyDescent="0.35">
      <c r="A448" s="13">
        <v>42470</v>
      </c>
      <c r="B448" s="7">
        <v>2.72</v>
      </c>
      <c r="C448" s="7">
        <f t="shared" si="15"/>
        <v>265.95999999999998</v>
      </c>
    </row>
    <row r="449" spans="1:3" s="7" customFormat="1" x14ac:dyDescent="0.35">
      <c r="A449" s="13">
        <v>42472</v>
      </c>
      <c r="B449" s="7">
        <v>0.68</v>
      </c>
      <c r="C449" s="7">
        <f t="shared" si="15"/>
        <v>266.64</v>
      </c>
    </row>
    <row r="450" spans="1:3" s="7" customFormat="1" x14ac:dyDescent="0.35">
      <c r="A450" s="13">
        <v>42473</v>
      </c>
      <c r="C450" s="7">
        <f t="shared" si="15"/>
        <v>266.64</v>
      </c>
    </row>
    <row r="451" spans="1:3" s="7" customFormat="1" x14ac:dyDescent="0.35">
      <c r="A451" s="13">
        <v>42492</v>
      </c>
      <c r="B451" s="7">
        <v>4.33</v>
      </c>
      <c r="C451" s="7">
        <f t="shared" si="15"/>
        <v>270.96999999999997</v>
      </c>
    </row>
    <row r="452" spans="1:3" s="7" customFormat="1" x14ac:dyDescent="0.35">
      <c r="A452" s="13">
        <v>42494</v>
      </c>
      <c r="B452" s="7">
        <v>17.32</v>
      </c>
      <c r="C452" s="7">
        <f t="shared" si="15"/>
        <v>288.28999999999996</v>
      </c>
    </row>
    <row r="453" spans="1:3" s="7" customFormat="1" x14ac:dyDescent="0.35">
      <c r="A453" s="13">
        <v>42513</v>
      </c>
      <c r="B453" s="7">
        <v>4.33</v>
      </c>
      <c r="C453" s="7">
        <f t="shared" si="15"/>
        <v>292.61999999999995</v>
      </c>
    </row>
    <row r="454" spans="1:3" s="7" customFormat="1" x14ac:dyDescent="0.35">
      <c r="A454" s="13">
        <v>42701</v>
      </c>
      <c r="B454" s="7">
        <v>17.32</v>
      </c>
      <c r="C454" s="7">
        <f>B454</f>
        <v>17.32</v>
      </c>
    </row>
    <row r="455" spans="1:3" s="7" customFormat="1" x14ac:dyDescent="0.35">
      <c r="A455" s="13">
        <v>42735</v>
      </c>
      <c r="B455" s="7">
        <v>2.72</v>
      </c>
      <c r="C455" s="7">
        <f t="shared" ref="C455:C469" si="16">C454+B455</f>
        <v>20.04</v>
      </c>
    </row>
    <row r="456" spans="1:3" s="7" customFormat="1" x14ac:dyDescent="0.35">
      <c r="A456" s="13">
        <v>42738</v>
      </c>
      <c r="B456" s="7">
        <v>2.72</v>
      </c>
      <c r="C456" s="7">
        <f t="shared" si="16"/>
        <v>22.759999999999998</v>
      </c>
    </row>
    <row r="457" spans="1:3" s="7" customFormat="1" x14ac:dyDescent="0.35">
      <c r="A457" s="13">
        <v>42752</v>
      </c>
      <c r="B457" s="7">
        <v>17.32</v>
      </c>
      <c r="C457" s="7">
        <f t="shared" si="16"/>
        <v>40.08</v>
      </c>
    </row>
    <row r="458" spans="1:3" s="7" customFormat="1" x14ac:dyDescent="0.35">
      <c r="A458" s="13">
        <v>42760</v>
      </c>
      <c r="B458" s="7">
        <v>17.32</v>
      </c>
      <c r="C458" s="7">
        <f t="shared" si="16"/>
        <v>57.4</v>
      </c>
    </row>
    <row r="459" spans="1:3" s="7" customFormat="1" x14ac:dyDescent="0.35">
      <c r="A459" s="13">
        <v>42776</v>
      </c>
      <c r="B459" s="7">
        <v>2.72</v>
      </c>
      <c r="C459" s="7">
        <f t="shared" si="16"/>
        <v>60.12</v>
      </c>
    </row>
    <row r="460" spans="1:3" s="7" customFormat="1" x14ac:dyDescent="0.35">
      <c r="A460" s="13">
        <v>42779</v>
      </c>
      <c r="B460" s="7">
        <v>17.32</v>
      </c>
      <c r="C460" s="7">
        <f t="shared" si="16"/>
        <v>77.44</v>
      </c>
    </row>
    <row r="461" spans="1:3" s="7" customFormat="1" x14ac:dyDescent="0.35">
      <c r="A461" s="13">
        <v>42847</v>
      </c>
      <c r="B461" s="7">
        <v>8.66</v>
      </c>
      <c r="C461" s="7">
        <f t="shared" si="16"/>
        <v>86.1</v>
      </c>
    </row>
    <row r="462" spans="1:3" s="7" customFormat="1" x14ac:dyDescent="0.35">
      <c r="A462" s="13">
        <v>42863</v>
      </c>
      <c r="B462" s="7">
        <v>17.32</v>
      </c>
      <c r="C462" s="7">
        <f t="shared" si="16"/>
        <v>103.41999999999999</v>
      </c>
    </row>
    <row r="463" spans="1:3" s="7" customFormat="1" x14ac:dyDescent="0.35">
      <c r="A463" s="13">
        <v>42873</v>
      </c>
      <c r="B463" s="7">
        <v>28.7</v>
      </c>
      <c r="C463" s="7">
        <f t="shared" si="16"/>
        <v>132.11999999999998</v>
      </c>
    </row>
    <row r="464" spans="1:3" s="7" customFormat="1" x14ac:dyDescent="0.35">
      <c r="A464" s="13">
        <v>42876</v>
      </c>
      <c r="B464" s="7">
        <v>17.32</v>
      </c>
      <c r="C464" s="7">
        <f t="shared" si="16"/>
        <v>149.43999999999997</v>
      </c>
    </row>
    <row r="465" spans="1:3" s="7" customFormat="1" x14ac:dyDescent="0.35">
      <c r="A465" s="13">
        <v>42879</v>
      </c>
      <c r="B465" s="7">
        <v>17.32</v>
      </c>
      <c r="C465" s="7">
        <f t="shared" si="16"/>
        <v>166.75999999999996</v>
      </c>
    </row>
    <row r="466" spans="1:3" s="7" customFormat="1" x14ac:dyDescent="0.35">
      <c r="A466" s="13">
        <v>42880</v>
      </c>
      <c r="B466" s="7">
        <v>4.33</v>
      </c>
      <c r="C466" s="7">
        <f t="shared" si="16"/>
        <v>171.08999999999997</v>
      </c>
    </row>
    <row r="467" spans="1:3" s="7" customFormat="1" x14ac:dyDescent="0.35">
      <c r="A467" s="13">
        <v>42890</v>
      </c>
      <c r="B467" s="7">
        <v>2.72</v>
      </c>
      <c r="C467" s="7">
        <f t="shared" si="16"/>
        <v>173.80999999999997</v>
      </c>
    </row>
    <row r="468" spans="1:3" s="7" customFormat="1" x14ac:dyDescent="0.35">
      <c r="A468" s="13">
        <v>42892</v>
      </c>
      <c r="B468" s="7">
        <v>17.32</v>
      </c>
      <c r="C468" s="7">
        <f t="shared" si="16"/>
        <v>191.12999999999997</v>
      </c>
    </row>
    <row r="469" spans="1:3" s="7" customFormat="1" x14ac:dyDescent="0.35">
      <c r="A469" s="13">
        <v>42902</v>
      </c>
      <c r="B469" s="7">
        <v>2.72</v>
      </c>
      <c r="C469" s="7">
        <f t="shared" si="16"/>
        <v>193.84999999999997</v>
      </c>
    </row>
    <row r="470" spans="1:3" s="7" customFormat="1" x14ac:dyDescent="0.35">
      <c r="A470" s="13">
        <v>43132</v>
      </c>
      <c r="B470" s="7">
        <v>17.32</v>
      </c>
      <c r="C470" s="7">
        <f>B470</f>
        <v>17.32</v>
      </c>
    </row>
    <row r="471" spans="1:3" s="7" customFormat="1" x14ac:dyDescent="0.35">
      <c r="A471" s="13">
        <v>43139</v>
      </c>
      <c r="B471" s="7">
        <v>17.32</v>
      </c>
      <c r="C471" s="7">
        <f t="shared" ref="C471:C502" si="17">C470+B471</f>
        <v>34.64</v>
      </c>
    </row>
    <row r="472" spans="1:3" s="7" customFormat="1" x14ac:dyDescent="0.35">
      <c r="A472" s="13">
        <v>43145</v>
      </c>
      <c r="B472" s="7">
        <v>17.32</v>
      </c>
      <c r="C472" s="7">
        <f t="shared" si="17"/>
        <v>51.96</v>
      </c>
    </row>
    <row r="473" spans="1:3" s="7" customFormat="1" x14ac:dyDescent="0.35">
      <c r="A473" s="13">
        <v>43152</v>
      </c>
      <c r="B473" s="7">
        <v>2.72</v>
      </c>
      <c r="C473" s="7">
        <f t="shared" si="17"/>
        <v>54.68</v>
      </c>
    </row>
    <row r="474" spans="1:3" s="7" customFormat="1" x14ac:dyDescent="0.35">
      <c r="A474" s="13">
        <v>43162</v>
      </c>
      <c r="B474" s="7">
        <v>20.04</v>
      </c>
      <c r="C474" s="7">
        <f t="shared" si="17"/>
        <v>74.72</v>
      </c>
    </row>
    <row r="475" spans="1:3" s="7" customFormat="1" x14ac:dyDescent="0.35">
      <c r="A475" s="13">
        <v>43164</v>
      </c>
      <c r="B475" s="7">
        <v>8.66</v>
      </c>
      <c r="C475" s="7">
        <f t="shared" si="17"/>
        <v>83.38</v>
      </c>
    </row>
    <row r="476" spans="1:3" s="7" customFormat="1" x14ac:dyDescent="0.35">
      <c r="A476" s="13">
        <v>43165</v>
      </c>
      <c r="B476" s="7">
        <v>8.66</v>
      </c>
      <c r="C476" s="7">
        <f t="shared" si="17"/>
        <v>92.039999999999992</v>
      </c>
    </row>
    <row r="477" spans="1:3" s="7" customFormat="1" x14ac:dyDescent="0.35">
      <c r="A477" s="13">
        <v>43172</v>
      </c>
      <c r="B477" s="7">
        <v>28.2</v>
      </c>
      <c r="C477" s="7">
        <f t="shared" si="17"/>
        <v>120.24</v>
      </c>
    </row>
    <row r="478" spans="1:3" s="7" customFormat="1" x14ac:dyDescent="0.35">
      <c r="A478" s="13">
        <v>43173</v>
      </c>
      <c r="B478" s="7">
        <v>16.82</v>
      </c>
      <c r="C478" s="7">
        <f t="shared" si="17"/>
        <v>137.06</v>
      </c>
    </row>
    <row r="479" spans="1:3" s="7" customFormat="1" x14ac:dyDescent="0.35">
      <c r="A479" s="13">
        <v>43174</v>
      </c>
      <c r="B479" s="7">
        <v>2.72</v>
      </c>
      <c r="C479" s="7">
        <f t="shared" si="17"/>
        <v>139.78</v>
      </c>
    </row>
    <row r="480" spans="1:3" s="7" customFormat="1" x14ac:dyDescent="0.35">
      <c r="A480" s="13">
        <v>43175</v>
      </c>
      <c r="B480" s="7">
        <v>40.450000000000003</v>
      </c>
      <c r="C480" s="7">
        <f t="shared" si="17"/>
        <v>180.23000000000002</v>
      </c>
    </row>
    <row r="481" spans="1:3" s="7" customFormat="1" x14ac:dyDescent="0.35">
      <c r="A481" s="13">
        <v>43176</v>
      </c>
      <c r="B481" s="7">
        <v>30.92</v>
      </c>
      <c r="C481" s="7">
        <f t="shared" si="17"/>
        <v>211.15000000000003</v>
      </c>
    </row>
    <row r="482" spans="1:3" s="7" customFormat="1" x14ac:dyDescent="0.35">
      <c r="A482" s="13">
        <v>43177</v>
      </c>
      <c r="B482" s="7">
        <v>42.8</v>
      </c>
      <c r="C482" s="7">
        <f t="shared" si="17"/>
        <v>253.95000000000005</v>
      </c>
    </row>
    <row r="483" spans="1:3" s="7" customFormat="1" x14ac:dyDescent="0.35">
      <c r="A483" s="13">
        <v>43178</v>
      </c>
      <c r="B483" s="7">
        <v>88.32</v>
      </c>
      <c r="C483" s="7">
        <f t="shared" si="17"/>
        <v>342.27000000000004</v>
      </c>
    </row>
    <row r="484" spans="1:3" s="7" customFormat="1" x14ac:dyDescent="0.35">
      <c r="A484" s="13">
        <v>43179</v>
      </c>
      <c r="B484" s="7">
        <v>11.38</v>
      </c>
      <c r="C484" s="7">
        <f t="shared" si="17"/>
        <v>353.65000000000003</v>
      </c>
    </row>
    <row r="485" spans="1:3" s="7" customFormat="1" x14ac:dyDescent="0.35">
      <c r="A485" s="13">
        <v>43180</v>
      </c>
      <c r="B485" s="7">
        <v>19.54</v>
      </c>
      <c r="C485" s="7">
        <f t="shared" si="17"/>
        <v>373.19000000000005</v>
      </c>
    </row>
    <row r="486" spans="1:3" s="7" customFormat="1" x14ac:dyDescent="0.35">
      <c r="A486" s="13">
        <v>43181</v>
      </c>
      <c r="B486" s="7">
        <v>29.81</v>
      </c>
      <c r="C486" s="7">
        <f t="shared" si="17"/>
        <v>403.00000000000006</v>
      </c>
    </row>
    <row r="487" spans="1:3" s="7" customFormat="1" x14ac:dyDescent="0.35">
      <c r="A487" s="13">
        <v>43182</v>
      </c>
      <c r="B487" s="7">
        <v>105.64</v>
      </c>
      <c r="C487" s="7">
        <f t="shared" si="17"/>
        <v>508.64000000000004</v>
      </c>
    </row>
    <row r="488" spans="1:3" s="7" customFormat="1" x14ac:dyDescent="0.35">
      <c r="A488" s="13">
        <v>43183</v>
      </c>
      <c r="B488" s="7">
        <v>91.54</v>
      </c>
      <c r="C488" s="7">
        <f t="shared" si="17"/>
        <v>600.18000000000006</v>
      </c>
    </row>
    <row r="489" spans="1:3" s="7" customFormat="1" x14ac:dyDescent="0.35">
      <c r="A489" s="13">
        <v>43184</v>
      </c>
      <c r="B489" s="7">
        <v>54.18</v>
      </c>
      <c r="C489" s="7">
        <f t="shared" si="17"/>
        <v>654.36</v>
      </c>
    </row>
    <row r="490" spans="1:3" s="7" customFormat="1" x14ac:dyDescent="0.35">
      <c r="A490" s="13">
        <v>43185</v>
      </c>
      <c r="B490" s="7">
        <v>93.15</v>
      </c>
      <c r="C490" s="7">
        <f t="shared" si="17"/>
        <v>747.51</v>
      </c>
    </row>
    <row r="491" spans="1:3" s="7" customFormat="1" x14ac:dyDescent="0.35">
      <c r="A491" s="13">
        <v>43186</v>
      </c>
      <c r="B491" s="7">
        <v>92.04</v>
      </c>
      <c r="C491" s="7">
        <f t="shared" si="17"/>
        <v>839.55</v>
      </c>
    </row>
    <row r="492" spans="1:3" s="7" customFormat="1" x14ac:dyDescent="0.35">
      <c r="A492" s="13">
        <v>43187</v>
      </c>
      <c r="B492" s="7">
        <v>86.6</v>
      </c>
      <c r="C492" s="7">
        <f t="shared" si="17"/>
        <v>926.15</v>
      </c>
    </row>
    <row r="493" spans="1:3" s="7" customFormat="1" x14ac:dyDescent="0.35">
      <c r="A493" s="13">
        <v>43188</v>
      </c>
      <c r="B493" s="7">
        <v>72</v>
      </c>
      <c r="C493" s="7">
        <f t="shared" si="17"/>
        <v>998.15</v>
      </c>
    </row>
    <row r="494" spans="1:3" s="7" customFormat="1" x14ac:dyDescent="0.35">
      <c r="A494" s="13">
        <v>43189</v>
      </c>
      <c r="B494" s="7">
        <v>25.98</v>
      </c>
      <c r="C494" s="7">
        <f t="shared" si="17"/>
        <v>1024.1299999999999</v>
      </c>
    </row>
    <row r="495" spans="1:3" s="7" customFormat="1" x14ac:dyDescent="0.35">
      <c r="A495" s="13">
        <v>43190</v>
      </c>
      <c r="B495" s="7">
        <v>102.88</v>
      </c>
      <c r="C495" s="7">
        <f t="shared" si="17"/>
        <v>1127.0099999999998</v>
      </c>
    </row>
    <row r="496" spans="1:3" s="7" customFormat="1" x14ac:dyDescent="0.35">
      <c r="A496" s="13">
        <v>43191</v>
      </c>
      <c r="B496" s="7">
        <v>40.08</v>
      </c>
      <c r="C496" s="7">
        <f t="shared" si="17"/>
        <v>1167.0899999999997</v>
      </c>
    </row>
    <row r="497" spans="1:3" s="7" customFormat="1" x14ac:dyDescent="0.35">
      <c r="A497" s="13">
        <v>43192</v>
      </c>
      <c r="B497" s="7">
        <v>129.4</v>
      </c>
      <c r="C497" s="7">
        <f t="shared" si="17"/>
        <v>1296.4899999999998</v>
      </c>
    </row>
    <row r="498" spans="1:3" s="7" customFormat="1" x14ac:dyDescent="0.35">
      <c r="A498" s="13">
        <v>43193</v>
      </c>
      <c r="B498" s="7">
        <v>112.08</v>
      </c>
      <c r="C498" s="7">
        <f t="shared" si="17"/>
        <v>1408.5699999999997</v>
      </c>
    </row>
    <row r="499" spans="1:3" s="7" customFormat="1" x14ac:dyDescent="0.35">
      <c r="A499" s="13">
        <v>43194</v>
      </c>
      <c r="B499" s="7">
        <v>83.38</v>
      </c>
      <c r="C499" s="7">
        <f t="shared" si="17"/>
        <v>1491.9499999999998</v>
      </c>
    </row>
    <row r="500" spans="1:3" s="7" customFormat="1" x14ac:dyDescent="0.35">
      <c r="A500" s="13">
        <v>43195</v>
      </c>
      <c r="B500" s="7">
        <v>74.72</v>
      </c>
      <c r="C500" s="7">
        <f t="shared" si="17"/>
        <v>1566.6699999999998</v>
      </c>
    </row>
    <row r="501" spans="1:3" s="7" customFormat="1" x14ac:dyDescent="0.35">
      <c r="A501" s="13">
        <v>43196</v>
      </c>
      <c r="B501" s="7">
        <v>52.02</v>
      </c>
      <c r="C501" s="7">
        <f t="shared" si="17"/>
        <v>1618.6899999999998</v>
      </c>
    </row>
    <row r="502" spans="1:3" s="7" customFormat="1" x14ac:dyDescent="0.35">
      <c r="A502" s="13">
        <v>43197</v>
      </c>
      <c r="B502" s="7">
        <v>213.28</v>
      </c>
      <c r="C502" s="7">
        <f t="shared" si="17"/>
        <v>1831.9699999999998</v>
      </c>
    </row>
    <row r="503" spans="1:3" s="7" customFormat="1" x14ac:dyDescent="0.35">
      <c r="A503" s="13">
        <v>43198</v>
      </c>
      <c r="B503" s="7">
        <v>118.02</v>
      </c>
      <c r="C503" s="7">
        <f t="shared" ref="C503:C534" si="18">C502+B503</f>
        <v>1949.9899999999998</v>
      </c>
    </row>
    <row r="504" spans="1:3" s="7" customFormat="1" x14ac:dyDescent="0.35">
      <c r="A504" s="13">
        <v>43199</v>
      </c>
      <c r="B504" s="7">
        <v>88.82</v>
      </c>
      <c r="C504" s="7">
        <f t="shared" si="18"/>
        <v>2038.8099999999997</v>
      </c>
    </row>
    <row r="505" spans="1:3" s="7" customFormat="1" x14ac:dyDescent="0.35">
      <c r="A505" s="13">
        <v>43200</v>
      </c>
      <c r="B505" s="7">
        <v>67.17</v>
      </c>
      <c r="C505" s="7">
        <f t="shared" si="18"/>
        <v>2105.9799999999996</v>
      </c>
    </row>
    <row r="506" spans="1:3" s="7" customFormat="1" x14ac:dyDescent="0.35">
      <c r="A506" s="13">
        <v>43201</v>
      </c>
      <c r="B506" s="7">
        <v>20.04</v>
      </c>
      <c r="C506" s="7">
        <f t="shared" si="18"/>
        <v>2126.0199999999995</v>
      </c>
    </row>
    <row r="507" spans="1:3" s="7" customFormat="1" x14ac:dyDescent="0.35">
      <c r="A507" s="13">
        <v>43202</v>
      </c>
      <c r="B507" s="7">
        <v>17.32</v>
      </c>
      <c r="C507" s="7">
        <f t="shared" si="18"/>
        <v>2143.3399999999997</v>
      </c>
    </row>
    <row r="508" spans="1:3" s="7" customFormat="1" x14ac:dyDescent="0.35">
      <c r="A508" s="13">
        <v>43203</v>
      </c>
      <c r="B508" s="7">
        <v>34.64</v>
      </c>
      <c r="C508" s="7">
        <f t="shared" si="18"/>
        <v>2177.9799999999996</v>
      </c>
    </row>
    <row r="509" spans="1:3" s="7" customFormat="1" x14ac:dyDescent="0.35">
      <c r="A509" s="13">
        <v>43204</v>
      </c>
      <c r="B509" s="7">
        <v>57.4</v>
      </c>
      <c r="C509" s="7">
        <f t="shared" si="18"/>
        <v>2235.3799999999997</v>
      </c>
    </row>
    <row r="510" spans="1:3" s="7" customFormat="1" x14ac:dyDescent="0.35">
      <c r="A510" s="13">
        <v>43205</v>
      </c>
      <c r="B510" s="7">
        <v>8.16</v>
      </c>
      <c r="C510" s="7">
        <f t="shared" si="18"/>
        <v>2243.5399999999995</v>
      </c>
    </row>
    <row r="511" spans="1:3" s="7" customFormat="1" x14ac:dyDescent="0.35">
      <c r="A511" s="13">
        <v>43207</v>
      </c>
      <c r="B511" s="7">
        <v>2.72</v>
      </c>
      <c r="C511" s="7">
        <f t="shared" si="18"/>
        <v>2246.2599999999993</v>
      </c>
    </row>
    <row r="512" spans="1:3" s="7" customFormat="1" x14ac:dyDescent="0.35">
      <c r="A512" s="13">
        <v>43208</v>
      </c>
      <c r="B512" s="7">
        <v>12.99</v>
      </c>
      <c r="C512" s="7">
        <f t="shared" si="18"/>
        <v>2259.2499999999991</v>
      </c>
    </row>
    <row r="513" spans="1:3" s="7" customFormat="1" x14ac:dyDescent="0.35">
      <c r="A513" s="13">
        <v>43209</v>
      </c>
      <c r="B513" s="7">
        <v>1.36</v>
      </c>
      <c r="C513" s="7">
        <f t="shared" si="18"/>
        <v>2260.6099999999992</v>
      </c>
    </row>
    <row r="514" spans="1:3" s="7" customFormat="1" x14ac:dyDescent="0.35">
      <c r="A514" s="13">
        <v>43211</v>
      </c>
      <c r="B514" s="7">
        <v>20.04</v>
      </c>
      <c r="C514" s="7">
        <f t="shared" si="18"/>
        <v>2280.6499999999992</v>
      </c>
    </row>
    <row r="515" spans="1:3" s="7" customFormat="1" x14ac:dyDescent="0.35">
      <c r="A515" s="13">
        <v>43212</v>
      </c>
      <c r="B515" s="7">
        <v>17.32</v>
      </c>
      <c r="C515" s="7">
        <f t="shared" si="18"/>
        <v>2297.9699999999993</v>
      </c>
    </row>
    <row r="516" spans="1:3" s="7" customFormat="1" x14ac:dyDescent="0.35">
      <c r="A516" s="13">
        <v>43213</v>
      </c>
      <c r="B516" s="7">
        <v>8.66</v>
      </c>
      <c r="C516" s="7">
        <f t="shared" si="18"/>
        <v>2306.6299999999992</v>
      </c>
    </row>
    <row r="517" spans="1:3" s="7" customFormat="1" x14ac:dyDescent="0.35">
      <c r="A517" s="13">
        <v>43214</v>
      </c>
      <c r="B517" s="7">
        <v>34.64</v>
      </c>
      <c r="C517" s="7">
        <f t="shared" si="18"/>
        <v>2341.2699999999991</v>
      </c>
    </row>
    <row r="518" spans="1:3" s="7" customFormat="1" x14ac:dyDescent="0.35">
      <c r="A518" s="13">
        <v>43215</v>
      </c>
      <c r="B518" s="7">
        <v>4.33</v>
      </c>
      <c r="C518" s="7">
        <f t="shared" si="18"/>
        <v>2345.599999999999</v>
      </c>
    </row>
    <row r="519" spans="1:3" s="7" customFormat="1" x14ac:dyDescent="0.35">
      <c r="A519" s="13">
        <v>43216</v>
      </c>
      <c r="B519" s="7">
        <v>21.65</v>
      </c>
      <c r="C519" s="7">
        <f t="shared" si="18"/>
        <v>2367.2499999999991</v>
      </c>
    </row>
    <row r="520" spans="1:3" s="7" customFormat="1" x14ac:dyDescent="0.35">
      <c r="A520" s="13">
        <v>43217</v>
      </c>
      <c r="B520" s="7">
        <v>2.72</v>
      </c>
      <c r="C520" s="7">
        <f t="shared" si="18"/>
        <v>2369.9699999999989</v>
      </c>
    </row>
    <row r="521" spans="1:3" s="7" customFormat="1" x14ac:dyDescent="0.35">
      <c r="A521" s="13">
        <v>43218</v>
      </c>
      <c r="B521" s="7">
        <v>2.72</v>
      </c>
      <c r="C521" s="7">
        <f t="shared" si="18"/>
        <v>2372.6899999999987</v>
      </c>
    </row>
    <row r="522" spans="1:3" s="7" customFormat="1" x14ac:dyDescent="0.35">
      <c r="A522" s="13">
        <v>43219</v>
      </c>
      <c r="B522" s="7">
        <v>2.72</v>
      </c>
      <c r="C522" s="7">
        <f t="shared" si="18"/>
        <v>2375.4099999999985</v>
      </c>
    </row>
    <row r="523" spans="1:3" s="7" customFormat="1" x14ac:dyDescent="0.35">
      <c r="A523" s="13">
        <v>43220</v>
      </c>
      <c r="B523" s="7">
        <v>2.72</v>
      </c>
      <c r="C523" s="7">
        <f t="shared" si="18"/>
        <v>2378.1299999999983</v>
      </c>
    </row>
    <row r="524" spans="1:3" s="7" customFormat="1" x14ac:dyDescent="0.35">
      <c r="A524" s="13">
        <v>43222</v>
      </c>
      <c r="B524" s="7">
        <v>20.04</v>
      </c>
      <c r="C524" s="7">
        <f t="shared" si="18"/>
        <v>2398.1699999999983</v>
      </c>
    </row>
    <row r="525" spans="1:3" s="7" customFormat="1" x14ac:dyDescent="0.35">
      <c r="A525" s="13">
        <v>43223</v>
      </c>
      <c r="B525" s="7">
        <v>12.99</v>
      </c>
      <c r="C525" s="7">
        <f t="shared" si="18"/>
        <v>2411.159999999998</v>
      </c>
    </row>
    <row r="526" spans="1:3" s="7" customFormat="1" x14ac:dyDescent="0.35">
      <c r="A526" s="13">
        <v>43225</v>
      </c>
      <c r="B526" s="7">
        <v>37.36</v>
      </c>
      <c r="C526" s="7">
        <f t="shared" si="18"/>
        <v>2448.5199999999982</v>
      </c>
    </row>
    <row r="527" spans="1:3" s="7" customFormat="1" x14ac:dyDescent="0.35">
      <c r="A527" s="13">
        <v>43226</v>
      </c>
      <c r="B527" s="7">
        <v>2.72</v>
      </c>
      <c r="C527" s="7">
        <f t="shared" si="18"/>
        <v>2451.239999999998</v>
      </c>
    </row>
    <row r="528" spans="1:3" s="7" customFormat="1" x14ac:dyDescent="0.35">
      <c r="A528" s="13">
        <v>43227</v>
      </c>
      <c r="B528" s="7">
        <v>9.77</v>
      </c>
      <c r="C528" s="7">
        <f t="shared" si="18"/>
        <v>2461.0099999999979</v>
      </c>
    </row>
    <row r="529" spans="1:3" s="7" customFormat="1" x14ac:dyDescent="0.35">
      <c r="A529" s="13">
        <v>43229</v>
      </c>
      <c r="B529" s="7">
        <v>2.72</v>
      </c>
      <c r="C529" s="7">
        <f t="shared" si="18"/>
        <v>2463.7299999999977</v>
      </c>
    </row>
    <row r="530" spans="1:3" s="7" customFormat="1" x14ac:dyDescent="0.35">
      <c r="A530" s="13">
        <v>43230</v>
      </c>
      <c r="B530" s="7">
        <v>8.16</v>
      </c>
      <c r="C530" s="7">
        <f t="shared" si="18"/>
        <v>2471.8899999999976</v>
      </c>
    </row>
    <row r="531" spans="1:3" s="7" customFormat="1" x14ac:dyDescent="0.35">
      <c r="A531" s="13">
        <v>43231</v>
      </c>
      <c r="B531" s="7">
        <v>20.04</v>
      </c>
      <c r="C531" s="7">
        <f t="shared" si="18"/>
        <v>2491.9299999999976</v>
      </c>
    </row>
    <row r="532" spans="1:3" s="7" customFormat="1" x14ac:dyDescent="0.35">
      <c r="A532" s="13">
        <v>43232</v>
      </c>
      <c r="B532" s="7">
        <v>17.93</v>
      </c>
      <c r="C532" s="7">
        <f t="shared" si="18"/>
        <v>2509.8599999999974</v>
      </c>
    </row>
    <row r="533" spans="1:3" s="7" customFormat="1" x14ac:dyDescent="0.35">
      <c r="A533" s="13">
        <v>43233</v>
      </c>
      <c r="B533" s="7">
        <v>10.88</v>
      </c>
      <c r="C533" s="7">
        <f t="shared" si="18"/>
        <v>2520.7399999999975</v>
      </c>
    </row>
    <row r="534" spans="1:3" s="7" customFormat="1" x14ac:dyDescent="0.35">
      <c r="A534" s="13">
        <v>43234</v>
      </c>
      <c r="B534" s="7">
        <v>7.05</v>
      </c>
      <c r="C534" s="7">
        <f t="shared" si="18"/>
        <v>2527.7899999999977</v>
      </c>
    </row>
    <row r="535" spans="1:3" s="7" customFormat="1" x14ac:dyDescent="0.35">
      <c r="A535" s="13">
        <v>43235</v>
      </c>
      <c r="B535" s="7">
        <v>25.48</v>
      </c>
      <c r="C535" s="7">
        <f t="shared" ref="C535:C549" si="19">C534+B535</f>
        <v>2553.2699999999977</v>
      </c>
    </row>
    <row r="536" spans="1:3" s="7" customFormat="1" x14ac:dyDescent="0.35">
      <c r="A536" s="13">
        <v>43236</v>
      </c>
      <c r="B536" s="7">
        <v>38.97</v>
      </c>
      <c r="C536" s="7">
        <f t="shared" si="19"/>
        <v>2592.2399999999975</v>
      </c>
    </row>
    <row r="537" spans="1:3" s="7" customFormat="1" x14ac:dyDescent="0.35">
      <c r="A537" s="13">
        <v>43237</v>
      </c>
      <c r="B537" s="7">
        <v>4.33</v>
      </c>
      <c r="C537" s="7">
        <f t="shared" si="19"/>
        <v>2596.5699999999974</v>
      </c>
    </row>
    <row r="538" spans="1:3" s="7" customFormat="1" x14ac:dyDescent="0.35">
      <c r="A538" s="13">
        <v>43238</v>
      </c>
      <c r="B538" s="7">
        <v>2.72</v>
      </c>
      <c r="C538" s="7">
        <f t="shared" si="19"/>
        <v>2599.2899999999972</v>
      </c>
    </row>
    <row r="539" spans="1:3" s="7" customFormat="1" x14ac:dyDescent="0.35">
      <c r="A539" s="13">
        <v>43240</v>
      </c>
      <c r="B539" s="7">
        <v>28.7</v>
      </c>
      <c r="C539" s="7">
        <f t="shared" si="19"/>
        <v>2627.9899999999971</v>
      </c>
    </row>
    <row r="540" spans="1:3" s="7" customFormat="1" x14ac:dyDescent="0.35">
      <c r="A540" s="13">
        <v>43241</v>
      </c>
      <c r="B540" s="7">
        <v>2.72</v>
      </c>
      <c r="C540" s="7">
        <f t="shared" si="19"/>
        <v>2630.7099999999969</v>
      </c>
    </row>
    <row r="541" spans="1:3" s="7" customFormat="1" x14ac:dyDescent="0.35">
      <c r="A541" s="13">
        <v>43242</v>
      </c>
      <c r="B541" s="7">
        <v>80.66</v>
      </c>
      <c r="C541" s="7">
        <f t="shared" si="19"/>
        <v>2711.3699999999967</v>
      </c>
    </row>
    <row r="542" spans="1:3" s="7" customFormat="1" x14ac:dyDescent="0.35">
      <c r="A542" s="13">
        <v>43243</v>
      </c>
      <c r="B542" s="7">
        <v>57.4</v>
      </c>
      <c r="C542" s="7">
        <f t="shared" si="19"/>
        <v>2768.7699999999968</v>
      </c>
    </row>
    <row r="543" spans="1:3" s="7" customFormat="1" x14ac:dyDescent="0.35">
      <c r="A543" s="13">
        <v>43244</v>
      </c>
      <c r="B543" s="7">
        <v>2.72</v>
      </c>
      <c r="C543" s="7">
        <f t="shared" si="19"/>
        <v>2771.4899999999966</v>
      </c>
    </row>
    <row r="544" spans="1:3" s="7" customFormat="1" x14ac:dyDescent="0.35">
      <c r="A544" s="13">
        <v>43246</v>
      </c>
      <c r="B544" s="7">
        <v>20.04</v>
      </c>
      <c r="C544" s="7">
        <f t="shared" si="19"/>
        <v>2791.5299999999966</v>
      </c>
    </row>
    <row r="545" spans="1:3" s="7" customFormat="1" x14ac:dyDescent="0.35">
      <c r="A545" s="13">
        <v>43247</v>
      </c>
      <c r="B545" s="7">
        <v>8.66</v>
      </c>
      <c r="C545" s="7">
        <f t="shared" si="19"/>
        <v>2800.1899999999964</v>
      </c>
    </row>
    <row r="546" spans="1:3" s="7" customFormat="1" x14ac:dyDescent="0.35">
      <c r="A546" s="13">
        <v>43252</v>
      </c>
      <c r="B546" s="7">
        <v>28.7</v>
      </c>
      <c r="C546" s="7">
        <f t="shared" si="19"/>
        <v>2828.8899999999962</v>
      </c>
    </row>
    <row r="547" spans="1:3" s="7" customFormat="1" x14ac:dyDescent="0.35">
      <c r="A547" s="13">
        <v>43253</v>
      </c>
      <c r="B547" s="7">
        <v>17.32</v>
      </c>
      <c r="C547" s="7">
        <f t="shared" si="19"/>
        <v>2846.2099999999964</v>
      </c>
    </row>
    <row r="548" spans="1:3" s="7" customFormat="1" x14ac:dyDescent="0.35">
      <c r="A548" s="13">
        <v>43261</v>
      </c>
      <c r="B548" s="7">
        <v>2.72</v>
      </c>
      <c r="C548" s="7">
        <f t="shared" si="19"/>
        <v>2848.9299999999962</v>
      </c>
    </row>
    <row r="549" spans="1:3" s="7" customFormat="1" x14ac:dyDescent="0.35">
      <c r="A549" s="13">
        <v>43262</v>
      </c>
      <c r="B549" s="7">
        <v>2.72</v>
      </c>
      <c r="C549" s="7">
        <f t="shared" si="19"/>
        <v>2851.649999999996</v>
      </c>
    </row>
    <row r="550" spans="1:3" s="7" customFormat="1" x14ac:dyDescent="0.35">
      <c r="A550" s="13">
        <v>43440</v>
      </c>
      <c r="B550" s="7">
        <v>17.32</v>
      </c>
      <c r="C550" s="7">
        <f>B550</f>
        <v>17.32</v>
      </c>
    </row>
    <row r="551" spans="1:3" s="7" customFormat="1" x14ac:dyDescent="0.35">
      <c r="A551" s="13">
        <v>43480</v>
      </c>
      <c r="B551" s="7">
        <v>0.68</v>
      </c>
      <c r="C551" s="7">
        <f t="shared" ref="C551:C582" si="20">C550+B551</f>
        <v>18</v>
      </c>
    </row>
    <row r="552" spans="1:3" s="7" customFormat="1" x14ac:dyDescent="0.35">
      <c r="A552" s="13">
        <v>43484</v>
      </c>
      <c r="B552" s="7">
        <v>2.72</v>
      </c>
      <c r="C552" s="7">
        <f t="shared" si="20"/>
        <v>20.72</v>
      </c>
    </row>
    <row r="553" spans="1:3" s="7" customFormat="1" x14ac:dyDescent="0.35">
      <c r="A553" s="13">
        <v>43487</v>
      </c>
      <c r="B553" s="7">
        <v>11.38</v>
      </c>
      <c r="C553" s="7">
        <f t="shared" si="20"/>
        <v>32.1</v>
      </c>
    </row>
    <row r="554" spans="1:3" s="7" customFormat="1" x14ac:dyDescent="0.35">
      <c r="A554" s="13">
        <v>43488</v>
      </c>
      <c r="B554" s="7">
        <v>2.72</v>
      </c>
      <c r="C554" s="7">
        <f t="shared" si="20"/>
        <v>34.82</v>
      </c>
    </row>
    <row r="555" spans="1:3" s="7" customFormat="1" x14ac:dyDescent="0.35">
      <c r="A555" s="13">
        <v>43489</v>
      </c>
      <c r="B555" s="7">
        <v>5.44</v>
      </c>
      <c r="C555" s="7">
        <f t="shared" si="20"/>
        <v>40.26</v>
      </c>
    </row>
    <row r="556" spans="1:3" s="7" customFormat="1" x14ac:dyDescent="0.35">
      <c r="A556" s="13">
        <v>43490</v>
      </c>
      <c r="B556" s="7">
        <v>20.04</v>
      </c>
      <c r="C556" s="7">
        <f t="shared" si="20"/>
        <v>60.3</v>
      </c>
    </row>
    <row r="557" spans="1:3" s="7" customFormat="1" x14ac:dyDescent="0.35">
      <c r="A557" s="13">
        <v>43491</v>
      </c>
      <c r="B557" s="7">
        <v>2.72</v>
      </c>
      <c r="C557" s="7">
        <f t="shared" si="20"/>
        <v>63.019999999999996</v>
      </c>
    </row>
    <row r="558" spans="1:3" s="7" customFormat="1" x14ac:dyDescent="0.35">
      <c r="A558" s="13">
        <v>43494</v>
      </c>
      <c r="B558" s="7">
        <v>17.32</v>
      </c>
      <c r="C558" s="7">
        <f t="shared" si="20"/>
        <v>80.34</v>
      </c>
    </row>
    <row r="559" spans="1:3" s="7" customFormat="1" x14ac:dyDescent="0.35">
      <c r="A559" s="13">
        <v>43495</v>
      </c>
      <c r="B559" s="7">
        <v>4.33</v>
      </c>
      <c r="C559" s="7">
        <f t="shared" si="20"/>
        <v>84.67</v>
      </c>
    </row>
    <row r="560" spans="1:3" s="7" customFormat="1" x14ac:dyDescent="0.35">
      <c r="A560" s="13">
        <v>43501</v>
      </c>
      <c r="B560" s="7">
        <v>17.32</v>
      </c>
      <c r="C560" s="7">
        <f t="shared" si="20"/>
        <v>101.99000000000001</v>
      </c>
    </row>
    <row r="561" spans="1:3" s="7" customFormat="1" x14ac:dyDescent="0.35">
      <c r="A561" s="13">
        <v>43502</v>
      </c>
      <c r="B561" s="7">
        <v>21.65</v>
      </c>
      <c r="C561" s="7">
        <f t="shared" si="20"/>
        <v>123.64000000000001</v>
      </c>
    </row>
    <row r="562" spans="1:3" s="7" customFormat="1" x14ac:dyDescent="0.35">
      <c r="A562" s="13">
        <v>43503</v>
      </c>
      <c r="B562" s="7">
        <v>2.72</v>
      </c>
      <c r="C562" s="7">
        <f t="shared" si="20"/>
        <v>126.36000000000001</v>
      </c>
    </row>
    <row r="563" spans="1:3" s="7" customFormat="1" x14ac:dyDescent="0.35">
      <c r="A563" s="13">
        <v>43505</v>
      </c>
      <c r="B563" s="7">
        <v>51.96</v>
      </c>
      <c r="C563" s="7">
        <f t="shared" si="20"/>
        <v>178.32000000000002</v>
      </c>
    </row>
    <row r="564" spans="1:3" s="7" customFormat="1" x14ac:dyDescent="0.35">
      <c r="A564" s="13">
        <v>43506</v>
      </c>
      <c r="B564" s="7">
        <v>14.1</v>
      </c>
      <c r="C564" s="7">
        <f t="shared" si="20"/>
        <v>192.42000000000002</v>
      </c>
    </row>
    <row r="565" spans="1:3" s="7" customFormat="1" x14ac:dyDescent="0.35">
      <c r="A565" s="13">
        <v>43507</v>
      </c>
      <c r="B565" s="7">
        <v>20.04</v>
      </c>
      <c r="C565" s="7">
        <f t="shared" si="20"/>
        <v>212.46</v>
      </c>
    </row>
    <row r="566" spans="1:3" s="7" customFormat="1" x14ac:dyDescent="0.35">
      <c r="A566" s="13">
        <v>43508</v>
      </c>
      <c r="B566" s="7">
        <v>20.04</v>
      </c>
      <c r="C566" s="7">
        <f t="shared" si="20"/>
        <v>232.5</v>
      </c>
    </row>
    <row r="567" spans="1:3" s="7" customFormat="1" x14ac:dyDescent="0.35">
      <c r="A567" s="13">
        <v>43509</v>
      </c>
      <c r="B567" s="7">
        <v>48.74</v>
      </c>
      <c r="C567" s="7">
        <f t="shared" si="20"/>
        <v>281.24</v>
      </c>
    </row>
    <row r="568" spans="1:3" s="7" customFormat="1" x14ac:dyDescent="0.35">
      <c r="A568" s="13">
        <v>43510</v>
      </c>
      <c r="B568" s="7">
        <v>7.05</v>
      </c>
      <c r="C568" s="7">
        <f t="shared" si="20"/>
        <v>288.29000000000002</v>
      </c>
    </row>
    <row r="569" spans="1:3" s="7" customFormat="1" x14ac:dyDescent="0.35">
      <c r="A569" s="13">
        <v>43511</v>
      </c>
      <c r="B569" s="7">
        <v>51.96</v>
      </c>
      <c r="C569" s="7">
        <f t="shared" si="20"/>
        <v>340.25</v>
      </c>
    </row>
    <row r="570" spans="1:3" s="7" customFormat="1" x14ac:dyDescent="0.35">
      <c r="A570" s="13">
        <v>43512</v>
      </c>
      <c r="B570" s="7">
        <v>17.32</v>
      </c>
      <c r="C570" s="7">
        <f t="shared" si="20"/>
        <v>357.57</v>
      </c>
    </row>
    <row r="571" spans="1:3" s="7" customFormat="1" x14ac:dyDescent="0.35">
      <c r="A571" s="13">
        <v>43515</v>
      </c>
      <c r="B571" s="7">
        <v>38.97</v>
      </c>
      <c r="C571" s="7">
        <f t="shared" si="20"/>
        <v>396.53999999999996</v>
      </c>
    </row>
    <row r="572" spans="1:3" s="7" customFormat="1" x14ac:dyDescent="0.35">
      <c r="A572" s="13">
        <v>43516</v>
      </c>
      <c r="B572" s="7">
        <v>17.32</v>
      </c>
      <c r="C572" s="7">
        <f t="shared" si="20"/>
        <v>413.85999999999996</v>
      </c>
    </row>
    <row r="573" spans="1:3" s="7" customFormat="1" x14ac:dyDescent="0.35">
      <c r="A573" s="13">
        <v>43517</v>
      </c>
      <c r="B573" s="7">
        <v>17.32</v>
      </c>
      <c r="C573" s="7">
        <f t="shared" si="20"/>
        <v>431.17999999999995</v>
      </c>
    </row>
    <row r="574" spans="1:3" s="7" customFormat="1" x14ac:dyDescent="0.35">
      <c r="A574" s="13">
        <v>43519</v>
      </c>
      <c r="B574" s="7">
        <v>51.96</v>
      </c>
      <c r="C574" s="7">
        <f t="shared" si="20"/>
        <v>483.13999999999993</v>
      </c>
    </row>
    <row r="575" spans="1:3" s="7" customFormat="1" x14ac:dyDescent="0.35">
      <c r="A575" s="13">
        <v>43520</v>
      </c>
      <c r="B575" s="7">
        <v>34.64</v>
      </c>
      <c r="C575" s="7">
        <f t="shared" si="20"/>
        <v>517.78</v>
      </c>
    </row>
    <row r="576" spans="1:3" s="7" customFormat="1" x14ac:dyDescent="0.35">
      <c r="A576" s="13">
        <v>43521</v>
      </c>
      <c r="B576" s="7">
        <v>17.32</v>
      </c>
      <c r="C576" s="7">
        <f t="shared" si="20"/>
        <v>535.1</v>
      </c>
    </row>
    <row r="577" spans="1:3" s="7" customFormat="1" x14ac:dyDescent="0.35">
      <c r="A577" s="13">
        <v>43523</v>
      </c>
      <c r="B577" s="7">
        <v>31.42</v>
      </c>
      <c r="C577" s="7">
        <f t="shared" si="20"/>
        <v>566.52</v>
      </c>
    </row>
    <row r="578" spans="1:3" s="7" customFormat="1" x14ac:dyDescent="0.35">
      <c r="A578" s="13">
        <v>43524</v>
      </c>
      <c r="B578" s="7">
        <v>5.44</v>
      </c>
      <c r="C578" s="7">
        <f t="shared" si="20"/>
        <v>571.96</v>
      </c>
    </row>
    <row r="579" spans="1:3" s="7" customFormat="1" x14ac:dyDescent="0.35">
      <c r="A579" s="13">
        <v>43525</v>
      </c>
      <c r="B579" s="7">
        <v>2.72</v>
      </c>
      <c r="C579" s="7">
        <f t="shared" si="20"/>
        <v>574.68000000000006</v>
      </c>
    </row>
    <row r="580" spans="1:3" s="7" customFormat="1" x14ac:dyDescent="0.35">
      <c r="A580" s="13">
        <v>43527</v>
      </c>
      <c r="B580" s="7">
        <v>51.96</v>
      </c>
      <c r="C580" s="7">
        <f t="shared" si="20"/>
        <v>626.6400000000001</v>
      </c>
    </row>
    <row r="581" spans="1:3" s="7" customFormat="1" x14ac:dyDescent="0.35">
      <c r="A581" s="13">
        <v>43529</v>
      </c>
      <c r="B581" s="7">
        <v>17.32</v>
      </c>
      <c r="C581" s="7">
        <f t="shared" si="20"/>
        <v>643.96000000000015</v>
      </c>
    </row>
    <row r="582" spans="1:3" s="7" customFormat="1" x14ac:dyDescent="0.35">
      <c r="A582" s="13">
        <v>43530</v>
      </c>
      <c r="B582" s="7">
        <v>25.98</v>
      </c>
      <c r="C582" s="7">
        <f t="shared" si="20"/>
        <v>669.94000000000017</v>
      </c>
    </row>
    <row r="583" spans="1:3" s="7" customFormat="1" x14ac:dyDescent="0.35">
      <c r="A583" s="13">
        <v>43531</v>
      </c>
      <c r="B583" s="7">
        <v>2.72</v>
      </c>
      <c r="C583" s="7">
        <f t="shared" ref="C583:C614" si="21">C582+B583</f>
        <v>672.6600000000002</v>
      </c>
    </row>
    <row r="584" spans="1:3" s="7" customFormat="1" x14ac:dyDescent="0.35">
      <c r="A584" s="13">
        <v>43532</v>
      </c>
      <c r="B584" s="7">
        <v>17.32</v>
      </c>
      <c r="C584" s="7">
        <f t="shared" si="21"/>
        <v>689.98000000000025</v>
      </c>
    </row>
    <row r="585" spans="1:3" s="7" customFormat="1" x14ac:dyDescent="0.35">
      <c r="A585" s="13">
        <v>43533</v>
      </c>
      <c r="B585" s="7">
        <v>8.66</v>
      </c>
      <c r="C585" s="7">
        <f t="shared" si="21"/>
        <v>698.64000000000021</v>
      </c>
    </row>
    <row r="586" spans="1:3" s="7" customFormat="1" x14ac:dyDescent="0.35">
      <c r="A586" s="13">
        <v>43535</v>
      </c>
      <c r="B586" s="7">
        <v>8.66</v>
      </c>
      <c r="C586" s="7">
        <f t="shared" si="21"/>
        <v>707.30000000000018</v>
      </c>
    </row>
    <row r="587" spans="1:3" s="7" customFormat="1" x14ac:dyDescent="0.35">
      <c r="A587" s="13">
        <v>43537</v>
      </c>
      <c r="B587" s="7">
        <v>8.66</v>
      </c>
      <c r="C587" s="7">
        <f t="shared" si="21"/>
        <v>715.96000000000015</v>
      </c>
    </row>
    <row r="588" spans="1:3" s="7" customFormat="1" x14ac:dyDescent="0.35">
      <c r="A588" s="13">
        <v>43540</v>
      </c>
      <c r="B588" s="7">
        <v>8.66</v>
      </c>
      <c r="C588" s="7">
        <f t="shared" si="21"/>
        <v>724.62000000000012</v>
      </c>
    </row>
    <row r="589" spans="1:3" s="7" customFormat="1" x14ac:dyDescent="0.35">
      <c r="A589" s="13">
        <v>43541</v>
      </c>
      <c r="B589" s="7">
        <v>34.64</v>
      </c>
      <c r="C589" s="7">
        <f t="shared" si="21"/>
        <v>759.2600000000001</v>
      </c>
    </row>
    <row r="590" spans="1:3" s="7" customFormat="1" x14ac:dyDescent="0.35">
      <c r="A590" s="13">
        <v>43543</v>
      </c>
      <c r="B590" s="7">
        <v>8.66</v>
      </c>
      <c r="C590" s="7">
        <f t="shared" si="21"/>
        <v>767.92000000000007</v>
      </c>
    </row>
    <row r="591" spans="1:3" s="7" customFormat="1" x14ac:dyDescent="0.35">
      <c r="A591" s="13">
        <v>43544</v>
      </c>
      <c r="B591" s="7">
        <v>8.66</v>
      </c>
      <c r="C591" s="7">
        <f t="shared" si="21"/>
        <v>776.58</v>
      </c>
    </row>
    <row r="592" spans="1:3" s="7" customFormat="1" x14ac:dyDescent="0.35">
      <c r="A592" s="13">
        <v>43545</v>
      </c>
      <c r="B592" s="7">
        <v>8.66</v>
      </c>
      <c r="C592" s="7">
        <f t="shared" si="21"/>
        <v>785.24</v>
      </c>
    </row>
    <row r="593" spans="1:3" s="7" customFormat="1" x14ac:dyDescent="0.35">
      <c r="A593" s="13">
        <v>43546</v>
      </c>
      <c r="B593" s="7">
        <v>17.32</v>
      </c>
      <c r="C593" s="7">
        <f t="shared" si="21"/>
        <v>802.56000000000006</v>
      </c>
    </row>
    <row r="594" spans="1:3" s="7" customFormat="1" x14ac:dyDescent="0.35">
      <c r="A594" s="13">
        <v>43548</v>
      </c>
      <c r="B594" s="7">
        <v>8.66</v>
      </c>
      <c r="C594" s="7">
        <f t="shared" si="21"/>
        <v>811.22</v>
      </c>
    </row>
    <row r="595" spans="1:3" s="7" customFormat="1" x14ac:dyDescent="0.35">
      <c r="A595" s="13">
        <v>43550</v>
      </c>
      <c r="B595" s="7">
        <v>17.32</v>
      </c>
      <c r="C595" s="7">
        <f t="shared" si="21"/>
        <v>828.54000000000008</v>
      </c>
    </row>
    <row r="596" spans="1:3" s="7" customFormat="1" x14ac:dyDescent="0.35">
      <c r="A596" s="13">
        <v>43551</v>
      </c>
      <c r="B596" s="7">
        <v>8.66</v>
      </c>
      <c r="C596" s="7">
        <f t="shared" si="21"/>
        <v>837.2</v>
      </c>
    </row>
    <row r="597" spans="1:3" s="7" customFormat="1" x14ac:dyDescent="0.35">
      <c r="A597" s="13">
        <v>43552</v>
      </c>
      <c r="B597" s="7">
        <v>20.04</v>
      </c>
      <c r="C597" s="7">
        <f t="shared" si="21"/>
        <v>857.24</v>
      </c>
    </row>
    <row r="598" spans="1:3" s="7" customFormat="1" x14ac:dyDescent="0.35">
      <c r="A598" s="13">
        <v>43553</v>
      </c>
      <c r="B598" s="7">
        <v>17.32</v>
      </c>
      <c r="C598" s="7">
        <f t="shared" si="21"/>
        <v>874.56000000000006</v>
      </c>
    </row>
    <row r="599" spans="1:3" s="7" customFormat="1" x14ac:dyDescent="0.35">
      <c r="A599" s="13">
        <v>43554</v>
      </c>
      <c r="B599" s="7">
        <v>69.28</v>
      </c>
      <c r="C599" s="7">
        <f t="shared" si="21"/>
        <v>943.84</v>
      </c>
    </row>
    <row r="600" spans="1:3" s="7" customFormat="1" x14ac:dyDescent="0.35">
      <c r="A600" s="13">
        <v>43555</v>
      </c>
      <c r="B600" s="7">
        <v>51.96</v>
      </c>
      <c r="C600" s="7">
        <f t="shared" si="21"/>
        <v>995.80000000000007</v>
      </c>
    </row>
    <row r="601" spans="1:3" s="7" customFormat="1" x14ac:dyDescent="0.35">
      <c r="A601" s="13">
        <v>43558</v>
      </c>
      <c r="B601" s="7">
        <v>43.3</v>
      </c>
      <c r="C601" s="7">
        <f t="shared" si="21"/>
        <v>1039.1000000000001</v>
      </c>
    </row>
    <row r="602" spans="1:3" s="7" customFormat="1" x14ac:dyDescent="0.35">
      <c r="A602" s="13">
        <v>43559</v>
      </c>
      <c r="B602" s="7">
        <v>8.66</v>
      </c>
      <c r="C602" s="7">
        <f t="shared" si="21"/>
        <v>1047.7600000000002</v>
      </c>
    </row>
    <row r="603" spans="1:3" s="7" customFormat="1" x14ac:dyDescent="0.35">
      <c r="A603" s="13">
        <v>43560</v>
      </c>
      <c r="B603" s="7">
        <v>17.32</v>
      </c>
      <c r="C603" s="7">
        <f t="shared" si="21"/>
        <v>1065.0800000000002</v>
      </c>
    </row>
    <row r="604" spans="1:3" s="7" customFormat="1" x14ac:dyDescent="0.35">
      <c r="A604" s="13">
        <v>43561</v>
      </c>
      <c r="B604" s="7">
        <v>21.65</v>
      </c>
      <c r="C604" s="7">
        <f t="shared" si="21"/>
        <v>1086.7300000000002</v>
      </c>
    </row>
    <row r="605" spans="1:3" s="7" customFormat="1" x14ac:dyDescent="0.35">
      <c r="A605" s="13">
        <v>43563</v>
      </c>
      <c r="B605" s="7">
        <v>8.66</v>
      </c>
      <c r="C605" s="7">
        <f t="shared" si="21"/>
        <v>1095.3900000000003</v>
      </c>
    </row>
    <row r="606" spans="1:3" s="7" customFormat="1" x14ac:dyDescent="0.35">
      <c r="A606" s="13">
        <v>43564</v>
      </c>
      <c r="B606" s="7">
        <v>8.66</v>
      </c>
      <c r="C606" s="7">
        <f t="shared" si="21"/>
        <v>1104.0500000000004</v>
      </c>
    </row>
    <row r="607" spans="1:3" s="7" customFormat="1" x14ac:dyDescent="0.35">
      <c r="A607" s="13">
        <v>43567</v>
      </c>
      <c r="B607" s="7">
        <v>8.66</v>
      </c>
      <c r="C607" s="7">
        <f t="shared" si="21"/>
        <v>1112.7100000000005</v>
      </c>
    </row>
    <row r="608" spans="1:3" s="7" customFormat="1" x14ac:dyDescent="0.35">
      <c r="A608" s="13">
        <v>43568</v>
      </c>
      <c r="B608" s="7">
        <v>4.33</v>
      </c>
      <c r="C608" s="7">
        <f t="shared" si="21"/>
        <v>1117.0400000000004</v>
      </c>
    </row>
    <row r="609" spans="1:3" s="7" customFormat="1" x14ac:dyDescent="0.35">
      <c r="A609" s="13">
        <v>43570</v>
      </c>
      <c r="B609" s="7">
        <v>20.04</v>
      </c>
      <c r="C609" s="7">
        <f t="shared" si="21"/>
        <v>1137.0800000000004</v>
      </c>
    </row>
    <row r="610" spans="1:3" s="7" customFormat="1" x14ac:dyDescent="0.35">
      <c r="A610" s="13">
        <v>43571</v>
      </c>
      <c r="B610" s="7">
        <v>17.32</v>
      </c>
      <c r="C610" s="7">
        <f t="shared" si="21"/>
        <v>1154.4000000000003</v>
      </c>
    </row>
    <row r="611" spans="1:3" s="7" customFormat="1" x14ac:dyDescent="0.35">
      <c r="A611" s="13">
        <v>43572</v>
      </c>
      <c r="B611" s="7">
        <v>20.04</v>
      </c>
      <c r="C611" s="7">
        <f t="shared" si="21"/>
        <v>1174.4400000000003</v>
      </c>
    </row>
    <row r="612" spans="1:3" s="7" customFormat="1" x14ac:dyDescent="0.35">
      <c r="A612" s="13">
        <v>43573</v>
      </c>
      <c r="B612" s="7">
        <v>4.33</v>
      </c>
      <c r="C612" s="7">
        <f t="shared" si="21"/>
        <v>1178.7700000000002</v>
      </c>
    </row>
    <row r="613" spans="1:3" s="7" customFormat="1" x14ac:dyDescent="0.35">
      <c r="A613" s="13">
        <v>43574</v>
      </c>
      <c r="B613" s="7">
        <v>1.36</v>
      </c>
      <c r="C613" s="7">
        <f t="shared" si="21"/>
        <v>1180.1300000000001</v>
      </c>
    </row>
    <row r="614" spans="1:3" s="7" customFormat="1" x14ac:dyDescent="0.35">
      <c r="A614" s="13">
        <v>43575</v>
      </c>
      <c r="B614" s="7">
        <v>8.66</v>
      </c>
      <c r="C614" s="7">
        <f t="shared" si="21"/>
        <v>1188.7900000000002</v>
      </c>
    </row>
    <row r="615" spans="1:3" s="7" customFormat="1" x14ac:dyDescent="0.35">
      <c r="A615" s="13">
        <v>43577</v>
      </c>
      <c r="B615" s="7">
        <v>2.72</v>
      </c>
      <c r="C615" s="7">
        <f t="shared" ref="C615:C632" si="22">C614+B615</f>
        <v>1191.5100000000002</v>
      </c>
    </row>
    <row r="616" spans="1:3" s="7" customFormat="1" x14ac:dyDescent="0.35">
      <c r="A616" s="13">
        <v>43578</v>
      </c>
      <c r="B616" s="7">
        <v>34.64</v>
      </c>
      <c r="C616" s="7">
        <f t="shared" si="22"/>
        <v>1226.1500000000003</v>
      </c>
    </row>
    <row r="617" spans="1:3" s="7" customFormat="1" x14ac:dyDescent="0.35">
      <c r="A617" s="13">
        <v>43579</v>
      </c>
      <c r="B617" s="7">
        <v>2.72</v>
      </c>
      <c r="C617" s="7">
        <f t="shared" si="22"/>
        <v>1228.8700000000003</v>
      </c>
    </row>
    <row r="618" spans="1:3" s="7" customFormat="1" x14ac:dyDescent="0.35">
      <c r="A618" s="13">
        <v>43581</v>
      </c>
      <c r="B618" s="7">
        <v>17.32</v>
      </c>
      <c r="C618" s="7">
        <f t="shared" si="22"/>
        <v>1246.1900000000003</v>
      </c>
    </row>
    <row r="619" spans="1:3" s="7" customFormat="1" x14ac:dyDescent="0.35">
      <c r="A619" s="13">
        <v>43584</v>
      </c>
      <c r="B619" s="7">
        <v>17.32</v>
      </c>
      <c r="C619" s="7">
        <f t="shared" si="22"/>
        <v>1263.5100000000002</v>
      </c>
    </row>
    <row r="620" spans="1:3" s="7" customFormat="1" x14ac:dyDescent="0.35">
      <c r="A620" s="13">
        <v>43585</v>
      </c>
      <c r="B620" s="7">
        <v>34.64</v>
      </c>
      <c r="C620" s="7">
        <f t="shared" si="22"/>
        <v>1298.1500000000003</v>
      </c>
    </row>
    <row r="621" spans="1:3" s="7" customFormat="1" x14ac:dyDescent="0.35">
      <c r="A621" s="13">
        <v>43588</v>
      </c>
      <c r="B621" s="7">
        <v>21.65</v>
      </c>
      <c r="C621" s="7">
        <f t="shared" si="22"/>
        <v>1319.8000000000004</v>
      </c>
    </row>
    <row r="622" spans="1:3" s="7" customFormat="1" x14ac:dyDescent="0.35">
      <c r="A622" s="13">
        <v>43594</v>
      </c>
      <c r="B622" s="7">
        <v>30.31</v>
      </c>
      <c r="C622" s="7">
        <f t="shared" si="22"/>
        <v>1350.1100000000004</v>
      </c>
    </row>
    <row r="623" spans="1:3" s="7" customFormat="1" x14ac:dyDescent="0.35">
      <c r="A623" s="13">
        <v>43596</v>
      </c>
      <c r="B623" s="7">
        <v>17.32</v>
      </c>
      <c r="C623" s="7">
        <f t="shared" si="22"/>
        <v>1367.4300000000003</v>
      </c>
    </row>
    <row r="624" spans="1:3" s="7" customFormat="1" x14ac:dyDescent="0.35">
      <c r="A624" s="13">
        <v>43598</v>
      </c>
      <c r="B624" s="7">
        <v>2.72</v>
      </c>
      <c r="C624" s="7">
        <f t="shared" si="22"/>
        <v>1370.1500000000003</v>
      </c>
    </row>
    <row r="625" spans="1:3" s="7" customFormat="1" x14ac:dyDescent="0.35">
      <c r="A625" s="13">
        <v>43600</v>
      </c>
      <c r="C625" s="7">
        <f t="shared" si="22"/>
        <v>1370.1500000000003</v>
      </c>
    </row>
    <row r="626" spans="1:3" s="7" customFormat="1" x14ac:dyDescent="0.35">
      <c r="A626" s="13">
        <v>43602</v>
      </c>
      <c r="B626" s="7">
        <v>2.72</v>
      </c>
      <c r="C626" s="7">
        <f t="shared" si="22"/>
        <v>1372.8700000000003</v>
      </c>
    </row>
    <row r="627" spans="1:3" s="7" customFormat="1" x14ac:dyDescent="0.35">
      <c r="A627" s="13">
        <v>43613</v>
      </c>
      <c r="B627" s="7">
        <v>8.66</v>
      </c>
      <c r="C627" s="7">
        <f t="shared" si="22"/>
        <v>1381.5300000000004</v>
      </c>
    </row>
    <row r="628" spans="1:3" s="7" customFormat="1" x14ac:dyDescent="0.35">
      <c r="A628" s="13">
        <v>43614</v>
      </c>
      <c r="B628" s="7">
        <v>20.04</v>
      </c>
      <c r="C628" s="7">
        <f t="shared" si="22"/>
        <v>1401.5700000000004</v>
      </c>
    </row>
    <row r="629" spans="1:3" s="7" customFormat="1" x14ac:dyDescent="0.35">
      <c r="A629" s="13">
        <v>43616</v>
      </c>
      <c r="B629" s="7">
        <v>17.32</v>
      </c>
      <c r="C629" s="7">
        <f t="shared" si="22"/>
        <v>1418.8900000000003</v>
      </c>
    </row>
    <row r="630" spans="1:3" s="7" customFormat="1" x14ac:dyDescent="0.35">
      <c r="A630" s="13">
        <v>43619</v>
      </c>
      <c r="B630" s="7">
        <v>25.98</v>
      </c>
      <c r="C630" s="7">
        <f t="shared" si="22"/>
        <v>1444.8700000000003</v>
      </c>
    </row>
    <row r="631" spans="1:3" s="7" customFormat="1" x14ac:dyDescent="0.35">
      <c r="A631" s="13">
        <v>43626</v>
      </c>
      <c r="B631" s="7">
        <v>17.32</v>
      </c>
      <c r="C631" s="7">
        <f t="shared" si="22"/>
        <v>1462.1900000000003</v>
      </c>
    </row>
    <row r="632" spans="1:3" s="7" customFormat="1" x14ac:dyDescent="0.35">
      <c r="A632" s="13">
        <v>43637</v>
      </c>
      <c r="B632" s="7">
        <v>17.32</v>
      </c>
      <c r="C632" s="7">
        <f t="shared" si="22"/>
        <v>1479.5100000000002</v>
      </c>
    </row>
    <row r="633" spans="1:3" x14ac:dyDescent="0.35">
      <c r="A633" s="3">
        <v>43900</v>
      </c>
      <c r="B633" s="1">
        <v>0.68</v>
      </c>
      <c r="C633" s="1">
        <f>B633</f>
        <v>0.68</v>
      </c>
    </row>
    <row r="634" spans="1:3" x14ac:dyDescent="0.35">
      <c r="A634" s="3">
        <v>43902</v>
      </c>
      <c r="B634" s="1">
        <v>22.76</v>
      </c>
      <c r="C634" s="1">
        <f>C633+B634</f>
        <v>23.44</v>
      </c>
    </row>
    <row r="635" spans="1:3" x14ac:dyDescent="0.35">
      <c r="A635" s="3">
        <v>43903</v>
      </c>
      <c r="B635" s="1">
        <v>5.44</v>
      </c>
      <c r="C635" s="1">
        <f t="shared" ref="C635:C678" si="23">C634+B635</f>
        <v>28.880000000000003</v>
      </c>
    </row>
    <row r="636" spans="1:3" x14ac:dyDescent="0.35">
      <c r="A636" s="3">
        <v>43908</v>
      </c>
      <c r="B636" s="1">
        <v>17.32</v>
      </c>
      <c r="C636" s="1">
        <f t="shared" si="23"/>
        <v>46.2</v>
      </c>
    </row>
    <row r="637" spans="1:3" x14ac:dyDescent="0.35">
      <c r="A637" s="3">
        <v>43909</v>
      </c>
      <c r="B637" s="1">
        <v>2.72</v>
      </c>
      <c r="C637" s="1">
        <f t="shared" si="23"/>
        <v>48.92</v>
      </c>
    </row>
    <row r="638" spans="1:3" x14ac:dyDescent="0.35">
      <c r="A638" s="3">
        <v>43910</v>
      </c>
      <c r="B638" s="1">
        <v>17.32</v>
      </c>
      <c r="C638" s="1">
        <f t="shared" si="23"/>
        <v>66.240000000000009</v>
      </c>
    </row>
    <row r="639" spans="1:3" x14ac:dyDescent="0.35">
      <c r="A639" s="3">
        <v>43911</v>
      </c>
      <c r="B639" s="1">
        <v>8.16</v>
      </c>
      <c r="C639" s="1">
        <f t="shared" si="23"/>
        <v>74.400000000000006</v>
      </c>
    </row>
    <row r="640" spans="1:3" x14ac:dyDescent="0.35">
      <c r="A640" s="3">
        <v>43912</v>
      </c>
      <c r="B640" s="1">
        <v>5.44</v>
      </c>
      <c r="C640" s="1">
        <f t="shared" si="23"/>
        <v>79.84</v>
      </c>
    </row>
    <row r="641" spans="1:3" x14ac:dyDescent="0.35">
      <c r="A641" s="3">
        <v>43914</v>
      </c>
      <c r="B641" s="1">
        <v>5.44</v>
      </c>
      <c r="C641" s="1">
        <f t="shared" si="23"/>
        <v>85.28</v>
      </c>
    </row>
    <row r="642" spans="1:3" x14ac:dyDescent="0.35">
      <c r="A642" s="3">
        <v>43915</v>
      </c>
      <c r="B642" s="1">
        <v>47.63</v>
      </c>
      <c r="C642" s="1">
        <f t="shared" si="23"/>
        <v>132.91</v>
      </c>
    </row>
    <row r="643" spans="1:3" x14ac:dyDescent="0.35">
      <c r="A643" s="3">
        <v>43916</v>
      </c>
      <c r="B643" s="1">
        <v>20.04</v>
      </c>
      <c r="C643" s="1">
        <f t="shared" si="23"/>
        <v>152.94999999999999</v>
      </c>
    </row>
    <row r="644" spans="1:3" x14ac:dyDescent="0.35">
      <c r="A644" s="3">
        <v>43917</v>
      </c>
      <c r="B644" s="1">
        <v>86.1</v>
      </c>
      <c r="C644" s="1">
        <f t="shared" si="23"/>
        <v>239.04999999999998</v>
      </c>
    </row>
    <row r="645" spans="1:3" x14ac:dyDescent="0.35">
      <c r="A645" s="3">
        <v>43918</v>
      </c>
      <c r="B645" s="1">
        <v>25.98</v>
      </c>
      <c r="C645" s="1">
        <f t="shared" si="23"/>
        <v>265.02999999999997</v>
      </c>
    </row>
    <row r="646" spans="1:3" x14ac:dyDescent="0.35">
      <c r="A646" s="3">
        <v>43919</v>
      </c>
      <c r="B646" s="1">
        <v>34.64</v>
      </c>
      <c r="C646" s="1">
        <f t="shared" si="23"/>
        <v>299.66999999999996</v>
      </c>
    </row>
    <row r="647" spans="1:3" x14ac:dyDescent="0.35">
      <c r="A647" s="3">
        <v>43920</v>
      </c>
      <c r="B647" s="1">
        <v>17.32</v>
      </c>
      <c r="C647" s="1">
        <f t="shared" si="23"/>
        <v>316.98999999999995</v>
      </c>
    </row>
    <row r="648" spans="1:3" ht="18" customHeight="1" x14ac:dyDescent="0.35">
      <c r="A648" s="3">
        <v>43921</v>
      </c>
      <c r="B648" s="1">
        <v>84.99</v>
      </c>
      <c r="C648" s="1">
        <f t="shared" si="23"/>
        <v>401.97999999999996</v>
      </c>
    </row>
    <row r="649" spans="1:3" x14ac:dyDescent="0.35">
      <c r="A649" s="3">
        <v>43923</v>
      </c>
      <c r="B649" s="1">
        <v>2.72</v>
      </c>
      <c r="C649" s="1">
        <f t="shared" si="23"/>
        <v>404.7</v>
      </c>
    </row>
    <row r="650" spans="1:3" x14ac:dyDescent="0.35">
      <c r="A650" s="3">
        <v>43924</v>
      </c>
      <c r="B650" s="1">
        <v>5.44</v>
      </c>
      <c r="C650" s="1">
        <f t="shared" si="23"/>
        <v>410.14</v>
      </c>
    </row>
    <row r="651" spans="1:3" x14ac:dyDescent="0.35">
      <c r="A651" s="3">
        <v>43926</v>
      </c>
      <c r="B651" s="1">
        <v>4.33</v>
      </c>
      <c r="C651" s="1">
        <f t="shared" si="23"/>
        <v>414.46999999999997</v>
      </c>
    </row>
    <row r="652" spans="1:3" x14ac:dyDescent="0.35">
      <c r="A652" s="3">
        <v>43927</v>
      </c>
      <c r="B652" s="1">
        <v>5.44</v>
      </c>
      <c r="C652" s="1">
        <f t="shared" si="23"/>
        <v>419.90999999999997</v>
      </c>
    </row>
    <row r="653" spans="1:3" x14ac:dyDescent="0.35">
      <c r="A653" s="3">
        <v>43929</v>
      </c>
      <c r="B653" s="1">
        <v>40.08</v>
      </c>
      <c r="C653" s="1">
        <f t="shared" si="23"/>
        <v>459.98999999999995</v>
      </c>
    </row>
    <row r="654" spans="1:3" x14ac:dyDescent="0.35">
      <c r="A654" s="3">
        <v>43931</v>
      </c>
      <c r="B654" s="1">
        <v>2.72</v>
      </c>
      <c r="C654" s="1">
        <f t="shared" si="23"/>
        <v>462.71</v>
      </c>
    </row>
    <row r="655" spans="1:3" x14ac:dyDescent="0.35">
      <c r="A655" s="3">
        <v>43933</v>
      </c>
      <c r="B655" s="1">
        <v>25.98</v>
      </c>
      <c r="C655" s="1">
        <f t="shared" si="23"/>
        <v>488.69</v>
      </c>
    </row>
    <row r="656" spans="1:3" x14ac:dyDescent="0.35">
      <c r="A656" s="3">
        <v>43934</v>
      </c>
      <c r="B656" s="1">
        <v>12.99</v>
      </c>
      <c r="C656" s="1">
        <f t="shared" si="23"/>
        <v>501.68</v>
      </c>
    </row>
    <row r="657" spans="1:3" x14ac:dyDescent="0.35">
      <c r="A657" s="3">
        <v>43935</v>
      </c>
      <c r="B657" s="1">
        <v>2.72</v>
      </c>
      <c r="C657" s="1">
        <f t="shared" si="23"/>
        <v>504.40000000000003</v>
      </c>
    </row>
    <row r="658" spans="1:3" x14ac:dyDescent="0.35">
      <c r="A658" s="3">
        <v>43936</v>
      </c>
      <c r="B658" s="1">
        <v>2.72</v>
      </c>
      <c r="C658" s="1">
        <f t="shared" si="23"/>
        <v>507.12000000000006</v>
      </c>
    </row>
    <row r="659" spans="1:3" x14ac:dyDescent="0.35">
      <c r="A659" s="3">
        <v>43938</v>
      </c>
      <c r="B659" s="1">
        <v>30.31</v>
      </c>
      <c r="C659" s="1">
        <f t="shared" si="23"/>
        <v>537.43000000000006</v>
      </c>
    </row>
    <row r="660" spans="1:3" x14ac:dyDescent="0.35">
      <c r="A660" s="3">
        <v>43939</v>
      </c>
      <c r="B660" s="1">
        <v>4.33</v>
      </c>
      <c r="C660" s="1">
        <f t="shared" si="23"/>
        <v>541.7600000000001</v>
      </c>
    </row>
    <row r="661" spans="1:3" x14ac:dyDescent="0.35">
      <c r="A661" s="3">
        <v>43941</v>
      </c>
      <c r="B661" s="1">
        <v>30.31</v>
      </c>
      <c r="C661" s="1">
        <f t="shared" si="23"/>
        <v>572.07000000000005</v>
      </c>
    </row>
    <row r="662" spans="1:3" x14ac:dyDescent="0.35">
      <c r="A662" s="3">
        <v>43942</v>
      </c>
      <c r="B662" s="1">
        <v>24.369999999999997</v>
      </c>
      <c r="C662" s="1">
        <f t="shared" si="23"/>
        <v>596.44000000000005</v>
      </c>
    </row>
    <row r="663" spans="1:3" x14ac:dyDescent="0.35">
      <c r="A663" s="3">
        <v>43943</v>
      </c>
      <c r="B663" s="1">
        <v>20.04</v>
      </c>
      <c r="C663" s="1">
        <f t="shared" si="23"/>
        <v>616.48</v>
      </c>
    </row>
    <row r="664" spans="1:3" x14ac:dyDescent="0.35">
      <c r="A664" s="3">
        <v>43944</v>
      </c>
      <c r="B664" s="1">
        <v>4.33</v>
      </c>
      <c r="C664" s="1">
        <f t="shared" si="23"/>
        <v>620.81000000000006</v>
      </c>
    </row>
    <row r="665" spans="1:3" x14ac:dyDescent="0.35">
      <c r="A665" s="3">
        <v>43945</v>
      </c>
      <c r="B665" s="1">
        <v>4.33</v>
      </c>
      <c r="C665" s="1">
        <f t="shared" si="23"/>
        <v>625.1400000000001</v>
      </c>
    </row>
    <row r="666" spans="1:3" x14ac:dyDescent="0.35">
      <c r="A666" s="3">
        <v>43947</v>
      </c>
      <c r="B666" s="1">
        <v>12.99</v>
      </c>
      <c r="C666" s="1">
        <f t="shared" si="23"/>
        <v>638.13000000000011</v>
      </c>
    </row>
    <row r="667" spans="1:3" x14ac:dyDescent="0.35">
      <c r="A667" s="3">
        <v>43948</v>
      </c>
      <c r="B667" s="1">
        <v>8.66</v>
      </c>
      <c r="C667" s="1">
        <f t="shared" si="23"/>
        <v>646.79000000000008</v>
      </c>
    </row>
    <row r="668" spans="1:3" x14ac:dyDescent="0.35">
      <c r="A668" s="3">
        <v>43951</v>
      </c>
      <c r="B668" s="1">
        <v>2.72</v>
      </c>
      <c r="C668" s="1">
        <f t="shared" si="23"/>
        <v>649.5100000000001</v>
      </c>
    </row>
    <row r="669" spans="1:3" x14ac:dyDescent="0.35">
      <c r="A669" s="3">
        <v>43953</v>
      </c>
      <c r="B669" s="1">
        <v>2.72</v>
      </c>
      <c r="C669" s="1">
        <f t="shared" si="23"/>
        <v>652.23000000000013</v>
      </c>
    </row>
    <row r="670" spans="1:3" x14ac:dyDescent="0.35">
      <c r="A670" s="3">
        <v>43954</v>
      </c>
      <c r="B670" s="1">
        <v>2.72</v>
      </c>
      <c r="C670" s="1">
        <f t="shared" si="23"/>
        <v>654.95000000000016</v>
      </c>
    </row>
    <row r="671" spans="1:3" x14ac:dyDescent="0.35">
      <c r="A671" s="3">
        <v>43955</v>
      </c>
      <c r="B671" s="1">
        <v>14.100000000000001</v>
      </c>
      <c r="C671" s="1">
        <f t="shared" si="23"/>
        <v>669.05000000000018</v>
      </c>
    </row>
    <row r="672" spans="1:3" x14ac:dyDescent="0.35">
      <c r="A672" s="3">
        <v>43956</v>
      </c>
      <c r="B672" s="1">
        <v>28.7</v>
      </c>
      <c r="C672" s="1">
        <f t="shared" si="23"/>
        <v>697.75000000000023</v>
      </c>
    </row>
    <row r="673" spans="1:3" x14ac:dyDescent="0.35">
      <c r="A673" s="3">
        <v>43957</v>
      </c>
      <c r="B673" s="1">
        <v>12.99</v>
      </c>
      <c r="C673" s="1">
        <f t="shared" si="23"/>
        <v>710.74000000000024</v>
      </c>
    </row>
    <row r="674" spans="1:3" x14ac:dyDescent="0.35">
      <c r="A674" s="3">
        <v>43958</v>
      </c>
      <c r="B674" s="1">
        <v>2.72</v>
      </c>
      <c r="C674" s="1">
        <f t="shared" si="23"/>
        <v>713.46000000000026</v>
      </c>
    </row>
    <row r="675" spans="1:3" x14ac:dyDescent="0.35">
      <c r="A675" s="3">
        <v>43960</v>
      </c>
      <c r="B675" s="1">
        <v>4.33</v>
      </c>
      <c r="C675" s="1">
        <f t="shared" si="23"/>
        <v>717.7900000000003</v>
      </c>
    </row>
    <row r="676" spans="1:3" x14ac:dyDescent="0.35">
      <c r="A676" s="3">
        <v>43961</v>
      </c>
      <c r="B676" s="1">
        <v>2.72</v>
      </c>
      <c r="C676" s="1">
        <f t="shared" si="23"/>
        <v>720.51000000000033</v>
      </c>
    </row>
    <row r="677" spans="1:3" x14ac:dyDescent="0.35">
      <c r="A677" s="3">
        <v>43969</v>
      </c>
      <c r="B677" s="1">
        <v>2.72</v>
      </c>
      <c r="C677" s="1">
        <f t="shared" si="23"/>
        <v>723.23000000000036</v>
      </c>
    </row>
    <row r="678" spans="1:3" x14ac:dyDescent="0.35">
      <c r="A678" s="3">
        <v>43970</v>
      </c>
      <c r="B678" s="1">
        <v>2.72</v>
      </c>
      <c r="C678" s="1">
        <f t="shared" si="23"/>
        <v>725.95000000000039</v>
      </c>
    </row>
    <row r="679" spans="1:3" x14ac:dyDescent="0.35">
      <c r="A679" s="3"/>
    </row>
    <row r="680" spans="1:3" x14ac:dyDescent="0.35">
      <c r="A680" s="3"/>
    </row>
    <row r="681" spans="1:3" x14ac:dyDescent="0.35">
      <c r="A681" s="3"/>
    </row>
    <row r="682" spans="1:3" x14ac:dyDescent="0.35">
      <c r="A682" s="3"/>
    </row>
    <row r="683" spans="1:3" x14ac:dyDescent="0.35">
      <c r="A683" s="3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5605F-FCA4-4DFD-97E3-C74AE6FECB64}">
  <dimension ref="A1:Y3"/>
  <sheetViews>
    <sheetView workbookViewId="0">
      <selection activeCell="B7" sqref="B7"/>
    </sheetView>
  </sheetViews>
  <sheetFormatPr defaultRowHeight="14.5" x14ac:dyDescent="0.35"/>
  <cols>
    <col min="1" max="1" width="23.90625" bestFit="1" customWidth="1"/>
    <col min="2" max="2" width="22.08984375" customWidth="1"/>
    <col min="3" max="3" width="11.90625" customWidth="1"/>
    <col min="4" max="4" width="22.08984375" customWidth="1"/>
    <col min="5" max="5" width="11.90625" customWidth="1"/>
    <col min="6" max="6" width="22.08984375" customWidth="1"/>
    <col min="7" max="7" width="11.90625" customWidth="1"/>
    <col min="8" max="8" width="22.08984375" customWidth="1"/>
    <col min="9" max="9" width="11.90625" customWidth="1"/>
    <col min="10" max="10" width="22.08984375" customWidth="1"/>
    <col min="11" max="11" width="11.90625" customWidth="1"/>
    <col min="12" max="12" width="22.08984375" customWidth="1"/>
    <col min="13" max="13" width="11.90625" customWidth="1"/>
    <col min="14" max="14" width="22.08984375" customWidth="1"/>
    <col min="15" max="15" width="11.90625" customWidth="1"/>
    <col min="16" max="16" width="22.08984375" customWidth="1"/>
    <col min="17" max="17" width="11.90625" customWidth="1"/>
    <col min="18" max="18" width="22.08984375" customWidth="1"/>
    <col min="19" max="19" width="11.90625" customWidth="1"/>
    <col min="20" max="20" width="22.08984375" customWidth="1"/>
    <col min="21" max="21" width="11.90625" customWidth="1"/>
    <col min="22" max="22" width="22.08984375" customWidth="1"/>
    <col min="23" max="23" width="11.90625" customWidth="1"/>
    <col min="24" max="24" width="22.08984375" customWidth="1"/>
    <col min="25" max="25" width="32.453125" bestFit="1" customWidth="1"/>
  </cols>
  <sheetData>
    <row r="1" spans="1:25" s="87" customFormat="1" ht="15.5" x14ac:dyDescent="0.35">
      <c r="A1" s="84" t="s">
        <v>369</v>
      </c>
      <c r="B1" s="84" t="s">
        <v>183</v>
      </c>
      <c r="C1" s="84" t="s">
        <v>370</v>
      </c>
      <c r="D1" s="84" t="s">
        <v>185</v>
      </c>
      <c r="E1" s="84" t="s">
        <v>371</v>
      </c>
      <c r="F1" s="84" t="s">
        <v>187</v>
      </c>
      <c r="G1" s="84" t="s">
        <v>372</v>
      </c>
      <c r="H1" s="84" t="s">
        <v>189</v>
      </c>
      <c r="I1" s="84" t="s">
        <v>373</v>
      </c>
      <c r="J1" s="84" t="s">
        <v>191</v>
      </c>
      <c r="K1" s="84" t="s">
        <v>374</v>
      </c>
      <c r="L1" s="84" t="s">
        <v>193</v>
      </c>
      <c r="M1" s="84" t="s">
        <v>375</v>
      </c>
      <c r="N1" s="84" t="s">
        <v>195</v>
      </c>
      <c r="O1" s="84" t="s">
        <v>376</v>
      </c>
      <c r="P1" s="84" t="s">
        <v>197</v>
      </c>
      <c r="Q1" s="84" t="s">
        <v>377</v>
      </c>
      <c r="R1" s="84" t="s">
        <v>199</v>
      </c>
      <c r="S1" s="84" t="s">
        <v>378</v>
      </c>
      <c r="T1" s="84" t="s">
        <v>201</v>
      </c>
      <c r="U1" s="84" t="s">
        <v>379</v>
      </c>
      <c r="V1" s="84" t="s">
        <v>203</v>
      </c>
      <c r="W1" s="84" t="s">
        <v>380</v>
      </c>
      <c r="X1" s="84" t="s">
        <v>205</v>
      </c>
      <c r="Y1" s="84" t="s">
        <v>381</v>
      </c>
    </row>
    <row r="2" spans="1:25" ht="15.5" x14ac:dyDescent="0.35">
      <c r="A2" s="1" t="s">
        <v>382</v>
      </c>
      <c r="B2" s="1">
        <v>655.05999999999995</v>
      </c>
      <c r="C2" s="6">
        <f>(B2/877.23)*100</f>
        <v>74.673688770333882</v>
      </c>
      <c r="D2" s="1">
        <v>1571.15</v>
      </c>
      <c r="E2" s="1">
        <f>(D2/2163.71)*100</f>
        <v>72.613705163815851</v>
      </c>
      <c r="F2" s="1">
        <v>929.7</v>
      </c>
      <c r="G2" s="1">
        <f>(F2/2614.93)*100</f>
        <v>35.553532981762423</v>
      </c>
      <c r="H2" s="1">
        <v>740.56</v>
      </c>
      <c r="I2" s="1">
        <f>(H2/1112.37)*100</f>
        <v>66.574970558357379</v>
      </c>
      <c r="J2" s="1">
        <v>1013.88</v>
      </c>
      <c r="K2" s="1">
        <f>(J2/2263.04)*100</f>
        <v>44.801682692307693</v>
      </c>
      <c r="L2" s="1">
        <v>201.69</v>
      </c>
      <c r="M2" s="1">
        <f>(L2/260.51)*100</f>
        <v>77.421212237534064</v>
      </c>
      <c r="N2" s="1">
        <v>77.94</v>
      </c>
      <c r="O2" s="1">
        <f>(N2/156.99)*100</f>
        <v>49.646474297725966</v>
      </c>
      <c r="P2" s="1">
        <v>245.92</v>
      </c>
      <c r="Q2" s="1">
        <f>(P2/292.62)*100</f>
        <v>84.04073542478298</v>
      </c>
      <c r="R2" s="1">
        <v>60.12</v>
      </c>
      <c r="S2" s="1">
        <f>(R2/193.85)*100</f>
        <v>31.013670363683261</v>
      </c>
      <c r="T2" s="1">
        <v>1127.01</v>
      </c>
      <c r="U2" s="1">
        <f>(T2/2851.65)*100</f>
        <v>39.521329756456787</v>
      </c>
      <c r="V2" s="1">
        <v>995.8</v>
      </c>
      <c r="W2" s="1">
        <f>(V2/1479.51)*100</f>
        <v>67.306067549391344</v>
      </c>
      <c r="X2" s="7">
        <v>401.98</v>
      </c>
      <c r="Y2" s="7">
        <v>55.37</v>
      </c>
    </row>
    <row r="3" spans="1:25" ht="15.5" x14ac:dyDescent="0.35">
      <c r="A3" s="1" t="s">
        <v>383</v>
      </c>
      <c r="B3" s="1">
        <v>202.13</v>
      </c>
      <c r="C3" s="6">
        <f>(B3/877.23)*100</f>
        <v>23.041847634029843</v>
      </c>
      <c r="D3" s="1">
        <v>382</v>
      </c>
      <c r="E3" s="1">
        <f>(D3/2163.71) * 100</f>
        <v>17.654861326148144</v>
      </c>
      <c r="F3" s="1">
        <v>1419.13</v>
      </c>
      <c r="G3" s="1">
        <f>(F3/2614.93)*100</f>
        <v>54.27028639389966</v>
      </c>
      <c r="H3" s="1">
        <v>371.81</v>
      </c>
      <c r="I3" s="1">
        <f>(H3/1112.37) * 100</f>
        <v>33.425029441642621</v>
      </c>
      <c r="J3" s="1">
        <v>1197.2</v>
      </c>
      <c r="K3" s="1">
        <f>(J3/2263.04)*100</f>
        <v>52.902290723981906</v>
      </c>
      <c r="L3" s="1">
        <v>58.82</v>
      </c>
      <c r="M3" s="1">
        <f>(L3/260.51)*100</f>
        <v>22.578787762465932</v>
      </c>
      <c r="N3" s="1">
        <v>61.73</v>
      </c>
      <c r="O3" s="1">
        <f>(N3/156.99)*100</f>
        <v>39.320975858334926</v>
      </c>
      <c r="P3" s="1">
        <v>46.7</v>
      </c>
      <c r="Q3" s="1">
        <f>(P3/292.62)*100</f>
        <v>15.959264575217006</v>
      </c>
      <c r="R3" s="1">
        <v>113.69</v>
      </c>
      <c r="S3" s="1">
        <f>(R3/193.85)*100</f>
        <v>58.648439515088988</v>
      </c>
      <c r="T3" s="1">
        <v>1724.64</v>
      </c>
      <c r="U3" s="1">
        <f>(T3/2851.65)*100</f>
        <v>60.478670243543206</v>
      </c>
      <c r="V3" s="1">
        <v>466.39</v>
      </c>
      <c r="W3" s="1">
        <f>(V3/1479.51)*100</f>
        <v>31.523274597670849</v>
      </c>
      <c r="X3" s="7">
        <v>323.97000000000003</v>
      </c>
      <c r="Y3" s="7">
        <v>44.63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8855A-C123-4434-B3DB-A32C46F6E1EB}">
  <dimension ref="A1:AC38"/>
  <sheetViews>
    <sheetView workbookViewId="0">
      <selection activeCell="C12" sqref="C12"/>
    </sheetView>
  </sheetViews>
  <sheetFormatPr defaultRowHeight="14.5" x14ac:dyDescent="0.35"/>
  <cols>
    <col min="1" max="1" width="10" bestFit="1" customWidth="1"/>
    <col min="2" max="2" width="22.08984375" customWidth="1"/>
    <col min="3" max="3" width="32.453125" bestFit="1" customWidth="1"/>
    <col min="4" max="4" width="22.08984375" customWidth="1"/>
    <col min="5" max="5" width="32.453125" bestFit="1" customWidth="1"/>
    <col min="6" max="6" width="22.08984375" customWidth="1"/>
    <col min="7" max="7" width="32.453125" bestFit="1" customWidth="1"/>
    <col min="8" max="8" width="22.08984375" customWidth="1"/>
    <col min="9" max="9" width="32.453125" bestFit="1" customWidth="1"/>
    <col min="10" max="10" width="22.08984375" customWidth="1"/>
    <col min="11" max="11" width="32.453125" bestFit="1" customWidth="1"/>
    <col min="12" max="12" width="22.08984375" customWidth="1"/>
    <col min="13" max="13" width="32.453125" bestFit="1" customWidth="1"/>
    <col min="14" max="14" width="22.08984375" customWidth="1"/>
    <col min="15" max="15" width="32.453125" bestFit="1" customWidth="1"/>
    <col min="16" max="16" width="22.08984375" customWidth="1"/>
    <col min="17" max="17" width="32.453125" bestFit="1" customWidth="1"/>
    <col min="18" max="18" width="22.08984375" customWidth="1"/>
    <col min="19" max="19" width="32.453125" bestFit="1" customWidth="1"/>
    <col min="20" max="20" width="22.08984375" customWidth="1"/>
    <col min="21" max="21" width="32.453125" bestFit="1" customWidth="1"/>
    <col min="22" max="22" width="22.08984375" customWidth="1"/>
    <col min="23" max="23" width="32.453125" bestFit="1" customWidth="1"/>
    <col min="24" max="24" width="22.08984375" customWidth="1"/>
    <col min="25" max="25" width="32.453125" bestFit="1" customWidth="1"/>
  </cols>
  <sheetData>
    <row r="1" spans="1:29" s="87" customFormat="1" ht="15.5" x14ac:dyDescent="0.35">
      <c r="A1" s="84" t="s">
        <v>181</v>
      </c>
      <c r="B1" s="84" t="s">
        <v>183</v>
      </c>
      <c r="C1" s="84" t="s">
        <v>370</v>
      </c>
      <c r="D1" s="84" t="s">
        <v>185</v>
      </c>
      <c r="E1" s="84" t="s">
        <v>371</v>
      </c>
      <c r="F1" s="84" t="s">
        <v>187</v>
      </c>
      <c r="G1" s="84" t="s">
        <v>372</v>
      </c>
      <c r="H1" s="84" t="s">
        <v>189</v>
      </c>
      <c r="I1" s="84" t="s">
        <v>373</v>
      </c>
      <c r="J1" s="84" t="s">
        <v>191</v>
      </c>
      <c r="K1" s="84" t="s">
        <v>374</v>
      </c>
      <c r="L1" s="84" t="s">
        <v>193</v>
      </c>
      <c r="M1" s="84" t="s">
        <v>375</v>
      </c>
      <c r="N1" s="84" t="s">
        <v>195</v>
      </c>
      <c r="O1" s="84" t="s">
        <v>376</v>
      </c>
      <c r="P1" s="84" t="s">
        <v>197</v>
      </c>
      <c r="Q1" s="84" t="s">
        <v>377</v>
      </c>
      <c r="R1" s="84" t="s">
        <v>199</v>
      </c>
      <c r="S1" s="84" t="s">
        <v>378</v>
      </c>
      <c r="T1" s="84" t="s">
        <v>201</v>
      </c>
      <c r="U1" s="84" t="s">
        <v>379</v>
      </c>
      <c r="V1" s="84" t="s">
        <v>203</v>
      </c>
      <c r="W1" s="84" t="s">
        <v>380</v>
      </c>
      <c r="X1" s="84" t="s">
        <v>205</v>
      </c>
      <c r="Y1" s="84" t="s">
        <v>381</v>
      </c>
    </row>
    <row r="2" spans="1:29" ht="15.5" x14ac:dyDescent="0.35">
      <c r="A2" s="1" t="s">
        <v>384</v>
      </c>
      <c r="B2" s="1">
        <v>7.92</v>
      </c>
      <c r="C2" s="6">
        <v>0.52284475075753079</v>
      </c>
      <c r="D2" s="1">
        <v>3.01</v>
      </c>
      <c r="E2" s="6">
        <f>(D2/1656.16)*100</f>
        <v>0.18174572505071973</v>
      </c>
      <c r="F2" s="1">
        <v>244.05</v>
      </c>
      <c r="G2" s="6">
        <f>(F2/4359.9)*100</f>
        <v>5.5976054496662782</v>
      </c>
      <c r="H2" s="1">
        <v>0</v>
      </c>
      <c r="I2" s="1">
        <f t="shared" ref="I2:I7" si="0">(H2/2079.17)*100</f>
        <v>0</v>
      </c>
      <c r="J2" s="1">
        <v>238.59</v>
      </c>
      <c r="K2" s="6">
        <f t="shared" ref="K2:K7" si="1">(J2/731.72)*100</f>
        <v>32.606734816596514</v>
      </c>
      <c r="L2" s="1">
        <v>0</v>
      </c>
      <c r="M2" s="6">
        <f t="shared" ref="M2:M7" si="2">(L2/322.19)*100</f>
        <v>0</v>
      </c>
      <c r="N2" s="1">
        <v>43.7</v>
      </c>
      <c r="O2" s="6">
        <f>(N2/105.9)*100</f>
        <v>41.265344664778091</v>
      </c>
      <c r="P2" s="1">
        <v>8.66</v>
      </c>
      <c r="Q2" s="6">
        <f>(P2/56.41)*100</f>
        <v>15.351887963127107</v>
      </c>
      <c r="R2" s="1">
        <v>23.12</v>
      </c>
      <c r="S2" s="6">
        <f>(R2/110.65)*100</f>
        <v>20.894713059195663</v>
      </c>
      <c r="T2" s="1">
        <v>0</v>
      </c>
      <c r="U2" s="6">
        <v>0</v>
      </c>
      <c r="V2" s="1">
        <v>5.2</v>
      </c>
      <c r="W2" s="1">
        <f>(V2/565.65)*100</f>
        <v>0.91929638469017949</v>
      </c>
      <c r="X2" s="7">
        <v>0</v>
      </c>
      <c r="Y2" s="7">
        <f>(X2/196.71)*100</f>
        <v>0</v>
      </c>
      <c r="Z2" s="44"/>
      <c r="AA2" s="44"/>
      <c r="AB2" s="44"/>
      <c r="AC2" s="44"/>
    </row>
    <row r="3" spans="1:29" ht="15.5" x14ac:dyDescent="0.35">
      <c r="A3" s="1" t="s">
        <v>385</v>
      </c>
      <c r="B3" s="1">
        <v>19.12</v>
      </c>
      <c r="C3" s="6">
        <v>1.2622211659702005</v>
      </c>
      <c r="D3" s="1">
        <v>153.24</v>
      </c>
      <c r="E3" s="6">
        <f>(D3/1656.16)*100</f>
        <v>9.2527292049077374</v>
      </c>
      <c r="F3" s="1">
        <v>650.79999999999995</v>
      </c>
      <c r="G3" s="6">
        <f>(F3/4359.9)*100</f>
        <v>14.926947865776738</v>
      </c>
      <c r="H3" s="1">
        <v>11.58</v>
      </c>
      <c r="I3" s="1">
        <f t="shared" si="0"/>
        <v>0.55695301490498617</v>
      </c>
      <c r="J3" s="1">
        <v>66.63</v>
      </c>
      <c r="K3" s="6">
        <f t="shared" si="1"/>
        <v>9.1059421636691624</v>
      </c>
      <c r="L3" s="1">
        <v>0</v>
      </c>
      <c r="M3" s="6">
        <f t="shared" si="2"/>
        <v>0</v>
      </c>
      <c r="N3" s="1">
        <v>39.5</v>
      </c>
      <c r="O3" s="6">
        <f>(N3/105.9)*100</f>
        <v>37.299338999055706</v>
      </c>
      <c r="P3" s="1">
        <v>26.53</v>
      </c>
      <c r="Q3" s="6">
        <f>(P3/56.41)*100</f>
        <v>47.03066832121965</v>
      </c>
      <c r="R3" s="1">
        <v>0</v>
      </c>
      <c r="S3" s="6">
        <v>0</v>
      </c>
      <c r="T3" s="1">
        <v>0</v>
      </c>
      <c r="U3" s="6">
        <v>0</v>
      </c>
      <c r="V3" s="1">
        <v>75.23</v>
      </c>
      <c r="W3" s="1">
        <f>(V3/565.65)*100</f>
        <v>13.299743657738885</v>
      </c>
      <c r="X3" s="7">
        <v>10.4</v>
      </c>
      <c r="Y3" s="10">
        <f t="shared" ref="Y3:Y7" si="3">(X3/196.71)*100</f>
        <v>5.2869706674800465</v>
      </c>
      <c r="Z3" s="44"/>
      <c r="AA3" s="44"/>
      <c r="AB3" s="44"/>
      <c r="AC3" s="44"/>
    </row>
    <row r="4" spans="1:29" ht="15.5" x14ac:dyDescent="0.35">
      <c r="A4" s="1" t="s">
        <v>386</v>
      </c>
      <c r="B4" s="1">
        <v>78.260000000000005</v>
      </c>
      <c r="C4" s="6">
        <v>5.1663927012985305</v>
      </c>
      <c r="D4" s="1">
        <v>427.61</v>
      </c>
      <c r="E4" s="6">
        <f>(D4/1656.16)*100</f>
        <v>25.819365278717033</v>
      </c>
      <c r="F4" s="1">
        <v>1328.05</v>
      </c>
      <c r="G4" s="6">
        <f>(F4/4359.9)*100</f>
        <v>30.460561022041794</v>
      </c>
      <c r="H4" s="1">
        <v>286.33</v>
      </c>
      <c r="I4" s="1">
        <f t="shared" si="0"/>
        <v>13.771360687197292</v>
      </c>
      <c r="J4" s="1">
        <v>6.77</v>
      </c>
      <c r="K4" s="6">
        <f t="shared" si="1"/>
        <v>0.92521729623353188</v>
      </c>
      <c r="L4" s="1">
        <v>0</v>
      </c>
      <c r="M4" s="6">
        <f t="shared" si="2"/>
        <v>0</v>
      </c>
      <c r="N4" s="1">
        <v>18.37</v>
      </c>
      <c r="O4" s="6">
        <f>(N4/105.9)*100</f>
        <v>17.346553352219075</v>
      </c>
      <c r="P4" s="1">
        <v>15.46</v>
      </c>
      <c r="Q4" s="6">
        <f>(P4/56.41)*100</f>
        <v>27.406488211310055</v>
      </c>
      <c r="R4" s="1">
        <v>34.96</v>
      </c>
      <c r="S4" s="6">
        <f>(R4/110.65)*100</f>
        <v>31.595119746949841</v>
      </c>
      <c r="T4" s="1">
        <v>7.07</v>
      </c>
      <c r="U4" s="6">
        <f>(T4/670.15)*100</f>
        <v>1.0549876893232859</v>
      </c>
      <c r="V4" s="1">
        <v>237.97</v>
      </c>
      <c r="W4" s="1">
        <f>(V4/565.65)*100</f>
        <v>42.070184743215769</v>
      </c>
      <c r="X4" s="7">
        <v>3.19</v>
      </c>
      <c r="Y4" s="10">
        <f t="shared" si="3"/>
        <v>1.6216765797366681</v>
      </c>
      <c r="Z4" s="44"/>
      <c r="AA4" s="44"/>
      <c r="AB4" s="44"/>
      <c r="AC4" s="44"/>
    </row>
    <row r="5" spans="1:29" ht="15.5" x14ac:dyDescent="0.35">
      <c r="A5" s="1" t="s">
        <v>387</v>
      </c>
      <c r="B5" s="1">
        <v>1388.24</v>
      </c>
      <c r="C5" s="6">
        <v>91.645706665610419</v>
      </c>
      <c r="D5" s="1">
        <v>1026.6099999999999</v>
      </c>
      <c r="E5" s="6">
        <f>(D5/1656.16)*100</f>
        <v>61.987368370205765</v>
      </c>
      <c r="F5" s="1">
        <v>2080.2800000000002</v>
      </c>
      <c r="G5" s="6">
        <f>(F5/4359.9)*100</f>
        <v>47.713938393082415</v>
      </c>
      <c r="H5" s="1">
        <v>1624.17</v>
      </c>
      <c r="I5" s="1">
        <f t="shared" si="0"/>
        <v>78.116267549070059</v>
      </c>
      <c r="J5" s="1">
        <v>399.08</v>
      </c>
      <c r="K5" s="6">
        <f t="shared" si="1"/>
        <v>54.539987973541791</v>
      </c>
      <c r="L5" s="1">
        <v>299.16000000000003</v>
      </c>
      <c r="M5" s="6">
        <f t="shared" si="2"/>
        <v>92.852043825072172</v>
      </c>
      <c r="N5" s="1">
        <v>4.33</v>
      </c>
      <c r="O5" s="6">
        <f>(N5/105.9)*100</f>
        <v>4.0887629839471193</v>
      </c>
      <c r="P5" s="1">
        <v>5.76</v>
      </c>
      <c r="Q5" s="6">
        <f>(P5/56.41)*100</f>
        <v>10.210955504343202</v>
      </c>
      <c r="R5" s="1">
        <v>8.64</v>
      </c>
      <c r="S5" s="6">
        <f>(R5/110.65)*100</f>
        <v>7.8084048802530504</v>
      </c>
      <c r="T5" s="1">
        <v>547.89</v>
      </c>
      <c r="U5" s="6">
        <f>(T5/670.15)*100</f>
        <v>81.756323211221371</v>
      </c>
      <c r="V5" s="1">
        <v>179.02</v>
      </c>
      <c r="W5" s="1">
        <f>(V5/565.65)*100</f>
        <v>31.648545920622297</v>
      </c>
      <c r="X5" s="7">
        <v>152.83000000000001</v>
      </c>
      <c r="Y5" s="10">
        <f t="shared" si="3"/>
        <v>77.693050683747657</v>
      </c>
      <c r="Z5" s="44"/>
      <c r="AA5" s="44"/>
      <c r="AB5" s="44"/>
      <c r="AC5" s="44"/>
    </row>
    <row r="6" spans="1:29" ht="15.5" x14ac:dyDescent="0.35">
      <c r="A6" s="1" t="s">
        <v>388</v>
      </c>
      <c r="B6" s="1">
        <v>21.25</v>
      </c>
      <c r="C6" s="6">
        <v>1.4028347163633241</v>
      </c>
      <c r="D6" s="1">
        <v>45.69</v>
      </c>
      <c r="E6" s="6">
        <f>(D6/1656.16)*100</f>
        <v>2.7587914211187323</v>
      </c>
      <c r="F6" s="1">
        <v>56.72</v>
      </c>
      <c r="G6" s="6">
        <f>(F6/4359.9)*100</f>
        <v>1.3009472694327853</v>
      </c>
      <c r="H6" s="1">
        <v>99.05</v>
      </c>
      <c r="I6" s="1">
        <f t="shared" si="0"/>
        <v>4.7639202181639781</v>
      </c>
      <c r="J6" s="1">
        <v>20.65</v>
      </c>
      <c r="K6" s="6">
        <f t="shared" si="1"/>
        <v>2.8221177499590007</v>
      </c>
      <c r="L6" s="1">
        <v>23.03</v>
      </c>
      <c r="M6" s="6">
        <f t="shared" si="2"/>
        <v>7.1479561749278382</v>
      </c>
      <c r="N6" s="1">
        <v>0</v>
      </c>
      <c r="O6" s="6">
        <v>0</v>
      </c>
      <c r="P6" s="1">
        <v>0</v>
      </c>
      <c r="Q6" s="6">
        <v>0</v>
      </c>
      <c r="R6" s="1">
        <v>37.130000000000003</v>
      </c>
      <c r="S6" s="6">
        <f>(R6/110.65)*100</f>
        <v>33.556258472661547</v>
      </c>
      <c r="T6" s="1">
        <v>106.53</v>
      </c>
      <c r="U6" s="6">
        <f>(T6/670.15)*100</f>
        <v>15.896441095277178</v>
      </c>
      <c r="V6" s="1">
        <v>68.23</v>
      </c>
      <c r="W6" s="1">
        <f>(V6/565.65)*100</f>
        <v>12.062229293732875</v>
      </c>
      <c r="X6" s="7">
        <v>30.29</v>
      </c>
      <c r="Y6" s="10">
        <f t="shared" si="3"/>
        <v>15.398302069035635</v>
      </c>
      <c r="Z6" s="44"/>
      <c r="AA6" s="44"/>
      <c r="AB6" s="44"/>
      <c r="AC6" s="44"/>
    </row>
    <row r="7" spans="1:29" ht="15.5" x14ac:dyDescent="0.35">
      <c r="A7" s="1" t="s">
        <v>389</v>
      </c>
      <c r="B7" s="1">
        <v>0</v>
      </c>
      <c r="C7" s="6">
        <v>0</v>
      </c>
      <c r="D7" s="1">
        <v>0</v>
      </c>
      <c r="E7" s="6">
        <v>0</v>
      </c>
      <c r="F7" s="1">
        <v>0</v>
      </c>
      <c r="G7" s="6">
        <v>0</v>
      </c>
      <c r="H7" s="1">
        <v>58.04</v>
      </c>
      <c r="I7" s="1">
        <f t="shared" si="0"/>
        <v>2.7914985306636781</v>
      </c>
      <c r="J7" s="1">
        <v>0</v>
      </c>
      <c r="K7" s="6">
        <f t="shared" si="1"/>
        <v>0</v>
      </c>
      <c r="L7" s="1">
        <v>0</v>
      </c>
      <c r="M7" s="6">
        <f t="shared" si="2"/>
        <v>0</v>
      </c>
      <c r="N7" s="1">
        <v>0</v>
      </c>
      <c r="O7" s="6">
        <v>0</v>
      </c>
      <c r="P7" s="1">
        <v>0</v>
      </c>
      <c r="Q7" s="6">
        <v>0</v>
      </c>
      <c r="R7" s="1">
        <v>6.8</v>
      </c>
      <c r="S7" s="6">
        <f>(R7/110.65)*100</f>
        <v>6.1455038409399005</v>
      </c>
      <c r="T7" s="1">
        <v>8.66</v>
      </c>
      <c r="U7" s="6">
        <f>(T7/670.15)*100</f>
        <v>1.2922480041781692</v>
      </c>
      <c r="V7" s="1">
        <v>0</v>
      </c>
      <c r="W7" s="6">
        <v>0</v>
      </c>
      <c r="X7" s="7">
        <v>0</v>
      </c>
      <c r="Y7" s="7">
        <f t="shared" si="3"/>
        <v>0</v>
      </c>
      <c r="Z7" s="44"/>
      <c r="AA7" s="44"/>
      <c r="AB7" s="44"/>
      <c r="AC7" s="44"/>
    </row>
    <row r="8" spans="1:29" ht="15.5" x14ac:dyDescent="0.35">
      <c r="A8" s="44"/>
      <c r="B8" s="44">
        <f>SUM(B2:B7)</f>
        <v>1514.79</v>
      </c>
      <c r="C8" s="44"/>
      <c r="D8" s="44">
        <f>SUM(D2:D7)</f>
        <v>1656.1599999999999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1"/>
      <c r="X8" s="44"/>
      <c r="Y8" s="44"/>
      <c r="Z8" s="44"/>
      <c r="AA8" s="44"/>
      <c r="AB8" s="44"/>
      <c r="AC8" s="44"/>
    </row>
    <row r="12" spans="1:29" ht="15.5" x14ac:dyDescent="0.35">
      <c r="A12" s="44"/>
      <c r="B12" s="6"/>
      <c r="C12" s="6"/>
      <c r="D12" s="6"/>
      <c r="E12" s="6"/>
      <c r="F12" s="6"/>
      <c r="G12" s="6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</row>
    <row r="13" spans="1:29" ht="15.5" x14ac:dyDescent="0.3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3"/>
      <c r="Z13" s="1"/>
      <c r="AA13" s="7"/>
      <c r="AB13" s="7"/>
      <c r="AC13" s="44"/>
    </row>
    <row r="14" spans="1:29" ht="15.5" x14ac:dyDescent="0.3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3"/>
      <c r="Z14" s="1"/>
      <c r="AA14" s="7"/>
      <c r="AB14" s="7"/>
      <c r="AC14" s="44"/>
    </row>
    <row r="15" spans="1:29" ht="15.5" x14ac:dyDescent="0.3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3"/>
      <c r="Z15" s="1"/>
      <c r="AA15" s="7"/>
      <c r="AB15" s="7"/>
      <c r="AC15" s="44"/>
    </row>
    <row r="16" spans="1:29" ht="15.5" x14ac:dyDescent="0.3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3"/>
      <c r="Z16" s="1"/>
      <c r="AA16" s="7"/>
      <c r="AB16" s="7"/>
      <c r="AC16" s="44"/>
    </row>
    <row r="17" spans="25:29" ht="15.5" x14ac:dyDescent="0.35">
      <c r="Y17" s="3"/>
      <c r="Z17" s="1"/>
      <c r="AA17" s="7"/>
      <c r="AB17" s="7"/>
      <c r="AC17" s="44"/>
    </row>
    <row r="18" spans="25:29" ht="15.5" x14ac:dyDescent="0.35">
      <c r="Y18" s="3"/>
      <c r="Z18" s="1"/>
      <c r="AA18" s="7"/>
      <c r="AB18" s="7"/>
      <c r="AC18" s="44"/>
    </row>
    <row r="19" spans="25:29" ht="15.5" x14ac:dyDescent="0.35">
      <c r="Y19" s="3"/>
      <c r="Z19" s="1"/>
      <c r="AA19" s="7"/>
      <c r="AB19" s="7"/>
      <c r="AC19" s="44"/>
    </row>
    <row r="20" spans="25:29" ht="15.5" x14ac:dyDescent="0.35">
      <c r="Y20" s="3"/>
      <c r="Z20" s="1"/>
      <c r="AA20" s="7"/>
      <c r="AB20" s="7"/>
      <c r="AC20" s="44"/>
    </row>
    <row r="21" spans="25:29" ht="15.5" x14ac:dyDescent="0.35">
      <c r="Y21" s="3"/>
      <c r="Z21" s="1"/>
      <c r="AA21" s="7"/>
      <c r="AB21" s="7"/>
      <c r="AC21" s="44"/>
    </row>
    <row r="22" spans="25:29" ht="15.5" x14ac:dyDescent="0.35">
      <c r="Y22" s="3"/>
      <c r="Z22" s="1"/>
      <c r="AA22" s="7"/>
      <c r="AB22" s="7"/>
      <c r="AC22" s="44"/>
    </row>
    <row r="23" spans="25:29" ht="15.5" x14ac:dyDescent="0.35">
      <c r="Y23" s="3"/>
      <c r="Z23" s="1"/>
      <c r="AA23" s="7"/>
      <c r="AB23" s="7"/>
      <c r="AC23" s="44"/>
    </row>
    <row r="24" spans="25:29" ht="15.5" x14ac:dyDescent="0.35">
      <c r="Y24" s="3"/>
      <c r="Z24" s="1"/>
      <c r="AA24" s="7"/>
      <c r="AB24" s="7"/>
      <c r="AC24" s="44"/>
    </row>
    <row r="25" spans="25:29" ht="15.5" x14ac:dyDescent="0.35">
      <c r="Y25" s="3"/>
      <c r="Z25" s="1"/>
      <c r="AA25" s="7"/>
      <c r="AB25" s="7"/>
      <c r="AC25" s="44"/>
    </row>
    <row r="26" spans="25:29" ht="15.5" x14ac:dyDescent="0.35">
      <c r="Y26" s="3"/>
      <c r="Z26" s="1"/>
      <c r="AA26" s="7"/>
      <c r="AB26" s="7"/>
      <c r="AC26" s="44"/>
    </row>
    <row r="27" spans="25:29" ht="15.5" x14ac:dyDescent="0.35">
      <c r="Y27" s="3"/>
      <c r="Z27" s="1"/>
      <c r="AA27" s="7"/>
      <c r="AB27" s="7"/>
      <c r="AC27" s="44"/>
    </row>
    <row r="28" spans="25:29" ht="15.5" x14ac:dyDescent="0.35">
      <c r="Y28" s="3"/>
      <c r="Z28" s="1"/>
      <c r="AA28" s="7"/>
      <c r="AB28" s="7"/>
      <c r="AC28" s="44"/>
    </row>
    <row r="29" spans="25:29" ht="15.5" x14ac:dyDescent="0.35">
      <c r="Y29" s="3"/>
      <c r="Z29" s="1"/>
      <c r="AA29" s="7"/>
      <c r="AB29" s="7"/>
      <c r="AC29" s="44"/>
    </row>
    <row r="30" spans="25:29" ht="15.5" x14ac:dyDescent="0.35">
      <c r="Y30" s="3"/>
      <c r="Z30" s="1"/>
      <c r="AA30" s="7"/>
      <c r="AB30" s="7"/>
      <c r="AC30" s="44"/>
    </row>
    <row r="31" spans="25:29" ht="15.5" x14ac:dyDescent="0.35">
      <c r="Y31" s="3"/>
      <c r="Z31" s="1"/>
      <c r="AA31" s="7"/>
      <c r="AB31" s="7"/>
      <c r="AC31" s="44"/>
    </row>
    <row r="32" spans="25:29" ht="15.5" x14ac:dyDescent="0.35">
      <c r="Y32" s="3"/>
      <c r="Z32" s="1"/>
      <c r="AA32" s="7"/>
      <c r="AB32" s="7"/>
      <c r="AC32" s="44"/>
    </row>
    <row r="33" spans="25:29" ht="15.5" x14ac:dyDescent="0.35">
      <c r="Y33" s="3"/>
      <c r="Z33" s="1"/>
      <c r="AA33" s="7"/>
      <c r="AB33" s="7"/>
      <c r="AC33" s="44"/>
    </row>
    <row r="34" spans="25:29" ht="15.5" x14ac:dyDescent="0.35">
      <c r="Y34" s="3"/>
      <c r="Z34" s="1"/>
      <c r="AA34" s="7"/>
      <c r="AB34" s="7"/>
      <c r="AC34" s="44"/>
    </row>
    <row r="35" spans="25:29" ht="15.5" x14ac:dyDescent="0.35">
      <c r="Y35" s="3"/>
      <c r="Z35" s="1"/>
      <c r="AA35" s="7"/>
      <c r="AB35" s="7"/>
      <c r="AC35" s="44"/>
    </row>
    <row r="36" spans="25:29" ht="15.5" x14ac:dyDescent="0.35">
      <c r="Y36" s="3"/>
      <c r="Z36" s="1"/>
      <c r="AA36" s="7"/>
      <c r="AB36" s="7"/>
      <c r="AC36" s="44"/>
    </row>
    <row r="37" spans="25:29" ht="15.5" x14ac:dyDescent="0.35">
      <c r="Y37" s="3"/>
      <c r="Z37" s="1"/>
      <c r="AA37" s="7"/>
      <c r="AB37" s="7"/>
      <c r="AC37" s="44"/>
    </row>
    <row r="38" spans="25:29" ht="15.5" x14ac:dyDescent="0.35">
      <c r="Y38" s="3"/>
      <c r="Z38" s="1"/>
      <c r="AA38" s="7"/>
      <c r="AB38" s="7"/>
      <c r="AC38" s="7"/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D93D-D0F8-4CE3-87CC-FCF497A636AA}">
  <dimension ref="A1:C16"/>
  <sheetViews>
    <sheetView workbookViewId="0">
      <selection activeCell="F5" sqref="F5"/>
    </sheetView>
  </sheetViews>
  <sheetFormatPr defaultColWidth="8.90625" defaultRowHeight="15.5" x14ac:dyDescent="0.35"/>
  <cols>
    <col min="1" max="1" width="8.6328125" style="1" customWidth="1"/>
    <col min="2" max="2" width="37.90625" style="1" customWidth="1"/>
    <col min="3" max="3" width="20.81640625" style="1" customWidth="1"/>
    <col min="4" max="16384" width="8.90625" style="1"/>
  </cols>
  <sheetData>
    <row r="1" spans="1:3" s="89" customFormat="1" x14ac:dyDescent="0.35">
      <c r="A1" s="84" t="s">
        <v>390</v>
      </c>
      <c r="B1" s="84" t="s">
        <v>391</v>
      </c>
      <c r="C1" s="84" t="s">
        <v>392</v>
      </c>
    </row>
    <row r="2" spans="1:3" x14ac:dyDescent="0.35">
      <c r="A2" s="1">
        <v>2009</v>
      </c>
      <c r="B2" s="1">
        <v>1514.79</v>
      </c>
      <c r="C2" s="1">
        <v>877.23</v>
      </c>
    </row>
    <row r="3" spans="1:3" x14ac:dyDescent="0.35">
      <c r="A3" s="1">
        <v>2010</v>
      </c>
      <c r="B3" s="1">
        <v>1656.16</v>
      </c>
      <c r="C3" s="1">
        <v>2163.71</v>
      </c>
    </row>
    <row r="4" spans="1:3" x14ac:dyDescent="0.35">
      <c r="A4" s="1">
        <v>2011</v>
      </c>
      <c r="B4" s="1">
        <v>4359.8999999999996</v>
      </c>
      <c r="C4" s="1">
        <v>2614.94</v>
      </c>
    </row>
    <row r="5" spans="1:3" x14ac:dyDescent="0.35">
      <c r="A5" s="1">
        <v>2012</v>
      </c>
      <c r="B5" s="1">
        <v>2079.17</v>
      </c>
      <c r="C5" s="1">
        <v>1112.3699999999999</v>
      </c>
    </row>
    <row r="6" spans="1:3" x14ac:dyDescent="0.35">
      <c r="A6" s="1">
        <v>2013</v>
      </c>
      <c r="B6" s="1">
        <v>731.72</v>
      </c>
      <c r="C6" s="1">
        <v>2263.04</v>
      </c>
    </row>
    <row r="7" spans="1:3" x14ac:dyDescent="0.35">
      <c r="A7" s="1">
        <v>2014</v>
      </c>
      <c r="B7" s="1">
        <v>365.89</v>
      </c>
      <c r="C7" s="1">
        <v>260.51</v>
      </c>
    </row>
    <row r="8" spans="1:3" x14ac:dyDescent="0.35">
      <c r="A8" s="1">
        <v>2015</v>
      </c>
      <c r="B8" s="1">
        <v>62.2</v>
      </c>
      <c r="C8" s="1">
        <v>156.99</v>
      </c>
    </row>
    <row r="9" spans="1:3" x14ac:dyDescent="0.35">
      <c r="A9" s="1">
        <v>2016</v>
      </c>
      <c r="B9" s="1">
        <v>56.41</v>
      </c>
      <c r="C9" s="1">
        <v>292.62</v>
      </c>
    </row>
    <row r="10" spans="1:3" x14ac:dyDescent="0.35">
      <c r="A10" s="1">
        <v>2017</v>
      </c>
      <c r="B10" s="1">
        <v>110.65</v>
      </c>
      <c r="C10" s="1">
        <v>193.85</v>
      </c>
    </row>
    <row r="11" spans="1:3" x14ac:dyDescent="0.35">
      <c r="A11" s="1">
        <v>2018</v>
      </c>
      <c r="B11" s="1">
        <v>670.15</v>
      </c>
      <c r="C11" s="1">
        <v>2851.65</v>
      </c>
    </row>
    <row r="12" spans="1:3" x14ac:dyDescent="0.35">
      <c r="A12" s="1">
        <v>2019</v>
      </c>
      <c r="B12" s="1">
        <v>565.65</v>
      </c>
      <c r="C12" s="1">
        <v>1479.51</v>
      </c>
    </row>
    <row r="13" spans="1:3" ht="16" thickBot="1" x14ac:dyDescent="0.4">
      <c r="A13" s="1">
        <v>2020</v>
      </c>
      <c r="B13" s="1">
        <v>196.71</v>
      </c>
      <c r="C13" s="7">
        <v>725.95</v>
      </c>
    </row>
    <row r="14" spans="1:3" x14ac:dyDescent="0.35">
      <c r="A14" s="94" t="s">
        <v>393</v>
      </c>
      <c r="B14" s="95">
        <f>MIN(B2:B13)</f>
        <v>56.41</v>
      </c>
      <c r="C14" s="96">
        <f>MIN(C2:C13)</f>
        <v>156.99</v>
      </c>
    </row>
    <row r="15" spans="1:3" x14ac:dyDescent="0.35">
      <c r="A15" s="97" t="s">
        <v>394</v>
      </c>
      <c r="B15" s="27">
        <f>MAX(B2:B13)</f>
        <v>4359.8999999999996</v>
      </c>
      <c r="C15" s="98">
        <f>MAX(C2:C13)</f>
        <v>2851.65</v>
      </c>
    </row>
    <row r="16" spans="1:3" x14ac:dyDescent="0.35">
      <c r="A16" s="97" t="s">
        <v>395</v>
      </c>
      <c r="B16" s="27">
        <f>MEDIAN(B2:B13)</f>
        <v>617.9</v>
      </c>
      <c r="C16" s="98">
        <f>MEDIAN(C2:C13)</f>
        <v>994.8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C955D-EFD0-4A91-9F3A-139EB098A947}">
  <dimension ref="A1:AP288"/>
  <sheetViews>
    <sheetView topLeftCell="A73" zoomScale="50" zoomScaleNormal="50" workbookViewId="0">
      <selection sqref="A1:AP1"/>
    </sheetView>
  </sheetViews>
  <sheetFormatPr defaultRowHeight="15.5" x14ac:dyDescent="0.35"/>
  <cols>
    <col min="1" max="1" width="12.36328125" customWidth="1"/>
    <col min="2" max="2" width="13" style="42" customWidth="1"/>
    <col min="3" max="3" width="23.453125" style="68" bestFit="1" customWidth="1"/>
    <col min="4" max="4" width="7.54296875" style="9" customWidth="1"/>
    <col min="5" max="5" width="23.453125" style="44" hidden="1" customWidth="1"/>
    <col min="6" max="7" width="23.453125" style="9" customWidth="1"/>
    <col min="8" max="8" width="18.08984375" style="27" bestFit="1" customWidth="1"/>
    <col min="9" max="9" width="19.6328125" style="1" customWidth="1"/>
    <col min="10" max="10" width="18.453125" style="61" customWidth="1"/>
    <col min="11" max="11" width="15.54296875" customWidth="1"/>
    <col min="12" max="12" width="16.26953125" customWidth="1"/>
    <col min="13" max="13" width="19.6328125" customWidth="1"/>
    <col min="14" max="14" width="20.7265625" style="1" customWidth="1"/>
    <col min="15" max="15" width="20.36328125" customWidth="1"/>
    <col min="16" max="16" width="23.90625" customWidth="1"/>
    <col min="17" max="17" width="32.08984375" style="9" customWidth="1"/>
    <col min="18" max="18" width="37.36328125" style="1" customWidth="1"/>
    <col min="19" max="19" width="40.54296875" style="1" customWidth="1"/>
    <col min="20" max="20" width="29.36328125" style="7" customWidth="1"/>
    <col min="21" max="23" width="41" bestFit="1" customWidth="1"/>
    <col min="24" max="24" width="33.36328125" style="8" bestFit="1" customWidth="1"/>
    <col min="25" max="25" width="38.54296875" style="8" bestFit="1" customWidth="1"/>
    <col min="26" max="26" width="37.08984375" style="8" customWidth="1"/>
    <col min="27" max="27" width="36" style="12" bestFit="1" customWidth="1"/>
    <col min="28" max="28" width="36.453125" style="8" bestFit="1" customWidth="1"/>
    <col min="29" max="29" width="37.453125" bestFit="1" customWidth="1"/>
    <col min="30" max="30" width="40.08984375" customWidth="1"/>
    <col min="31" max="31" width="10.54296875" customWidth="1"/>
    <col min="32" max="32" width="20.1796875" style="1" customWidth="1"/>
    <col min="33" max="33" width="26.453125" style="1" bestFit="1" customWidth="1"/>
    <col min="34" max="34" width="25.36328125" style="1" customWidth="1"/>
    <col min="35" max="35" width="19.6328125" customWidth="1"/>
    <col min="36" max="36" width="43.36328125" style="8" bestFit="1" customWidth="1"/>
    <col min="37" max="37" width="37.08984375" bestFit="1" customWidth="1"/>
    <col min="38" max="38" width="38.1796875" customWidth="1"/>
    <col min="39" max="39" width="16.90625" customWidth="1"/>
    <col min="40" max="40" width="17.1796875" customWidth="1"/>
    <col min="41" max="41" width="22.36328125" customWidth="1"/>
    <col min="42" max="42" width="22.81640625" customWidth="1"/>
  </cols>
  <sheetData>
    <row r="1" spans="1:42" s="87" customFormat="1" x14ac:dyDescent="0.35">
      <c r="A1" s="84" t="s">
        <v>217</v>
      </c>
      <c r="B1" s="82" t="s">
        <v>5</v>
      </c>
      <c r="C1" s="83" t="s">
        <v>237</v>
      </c>
      <c r="D1" s="84" t="s">
        <v>10</v>
      </c>
      <c r="E1" s="84" t="s">
        <v>238</v>
      </c>
      <c r="F1" s="85" t="s">
        <v>12</v>
      </c>
      <c r="G1" s="85" t="s">
        <v>16</v>
      </c>
      <c r="H1" s="86" t="s">
        <v>14</v>
      </c>
      <c r="I1" s="84" t="s">
        <v>239</v>
      </c>
      <c r="J1" s="111" t="s">
        <v>240</v>
      </c>
      <c r="K1" s="84" t="s">
        <v>241</v>
      </c>
      <c r="L1" s="84" t="s">
        <v>242</v>
      </c>
      <c r="M1" s="84" t="s">
        <v>243</v>
      </c>
      <c r="N1" s="84" t="s">
        <v>244</v>
      </c>
      <c r="O1" s="84" t="s">
        <v>245</v>
      </c>
      <c r="P1" s="84" t="s">
        <v>246</v>
      </c>
      <c r="Q1" s="84" t="s">
        <v>247</v>
      </c>
      <c r="R1" s="84" t="s">
        <v>248</v>
      </c>
      <c r="S1" s="84" t="s">
        <v>249</v>
      </c>
      <c r="T1" s="84" t="s">
        <v>250</v>
      </c>
      <c r="U1" s="84" t="s">
        <v>251</v>
      </c>
      <c r="V1" s="84" t="s">
        <v>43</v>
      </c>
      <c r="W1" s="84" t="s">
        <v>45</v>
      </c>
      <c r="X1" s="84" t="s">
        <v>47</v>
      </c>
      <c r="Y1" s="112" t="s">
        <v>67</v>
      </c>
      <c r="Z1" s="112" t="s">
        <v>252</v>
      </c>
      <c r="AA1" s="112" t="s">
        <v>49</v>
      </c>
      <c r="AB1" s="113" t="s">
        <v>51</v>
      </c>
      <c r="AC1" s="112" t="s">
        <v>53</v>
      </c>
      <c r="AD1" s="112" t="s">
        <v>55</v>
      </c>
      <c r="AE1" s="112" t="s">
        <v>253</v>
      </c>
      <c r="AF1" s="112" t="s">
        <v>254</v>
      </c>
      <c r="AG1" s="84" t="s">
        <v>61</v>
      </c>
      <c r="AH1" s="84" t="s">
        <v>63</v>
      </c>
      <c r="AI1" s="84" t="s">
        <v>65</v>
      </c>
      <c r="AJ1" s="112" t="s">
        <v>71</v>
      </c>
      <c r="AK1" s="84" t="s">
        <v>255</v>
      </c>
      <c r="AL1" s="82" t="s">
        <v>73</v>
      </c>
      <c r="AM1" s="82" t="s">
        <v>75</v>
      </c>
      <c r="AN1" s="82" t="s">
        <v>256</v>
      </c>
      <c r="AO1" s="82" t="s">
        <v>79</v>
      </c>
      <c r="AP1" s="82" t="s">
        <v>82</v>
      </c>
    </row>
    <row r="2" spans="1:42" x14ac:dyDescent="0.35">
      <c r="A2" s="3">
        <v>44105</v>
      </c>
      <c r="B2" s="102"/>
      <c r="C2" s="69" t="s">
        <v>257</v>
      </c>
      <c r="D2" s="70">
        <f>IF(C2="O", 1, 0)</f>
        <v>1</v>
      </c>
      <c r="E2" s="45"/>
      <c r="F2" s="14">
        <v>-5000</v>
      </c>
      <c r="G2" s="29">
        <f>4600+6680</f>
        <v>11280</v>
      </c>
      <c r="H2" s="26" t="s">
        <v>258</v>
      </c>
      <c r="I2" s="51">
        <v>10308</v>
      </c>
      <c r="J2" s="61">
        <v>530</v>
      </c>
      <c r="K2" s="1">
        <v>-4731.2426352407356</v>
      </c>
      <c r="L2" s="1">
        <f>IF(K2&gt;-5000,1,0)</f>
        <v>1</v>
      </c>
      <c r="M2" s="1">
        <v>-5683.9522635240737</v>
      </c>
      <c r="N2" s="1">
        <v>-5669.0357910439698</v>
      </c>
      <c r="O2" s="63">
        <v>86</v>
      </c>
      <c r="P2" s="51">
        <v>5965</v>
      </c>
      <c r="Q2" s="64">
        <v>65.8</v>
      </c>
      <c r="R2" s="44">
        <v>23.2</v>
      </c>
      <c r="S2" s="44">
        <f>(R2*1.8)+32</f>
        <v>73.759999999999991</v>
      </c>
      <c r="T2" s="63">
        <v>74.5</v>
      </c>
      <c r="U2" s="63">
        <v>71.900000000000006</v>
      </c>
      <c r="V2" s="1">
        <v>71.599999999999994</v>
      </c>
      <c r="W2" s="1">
        <v>72</v>
      </c>
      <c r="X2" s="1">
        <v>77</v>
      </c>
      <c r="Y2" s="6">
        <v>2.21</v>
      </c>
      <c r="Z2" s="6">
        <v>12</v>
      </c>
      <c r="AA2" s="44" t="s">
        <v>259</v>
      </c>
      <c r="AB2" s="51">
        <v>25000</v>
      </c>
      <c r="AC2" s="44" t="s">
        <v>259</v>
      </c>
      <c r="AD2" s="52">
        <v>50</v>
      </c>
      <c r="AE2" s="44">
        <v>-289</v>
      </c>
      <c r="AF2" s="44">
        <v>0</v>
      </c>
      <c r="AG2" s="1">
        <v>3835</v>
      </c>
      <c r="AH2" s="1">
        <v>794</v>
      </c>
      <c r="AI2" s="11">
        <f>SUM(AG2:AH2)</f>
        <v>4629</v>
      </c>
      <c r="AJ2" s="44">
        <v>2.3592093831450902</v>
      </c>
      <c r="AK2" s="44">
        <v>21.7909090909091</v>
      </c>
      <c r="AL2" s="44">
        <v>5.9911967681932403E-2</v>
      </c>
      <c r="AM2" s="44">
        <v>2.41912135082702</v>
      </c>
      <c r="AN2" s="44">
        <v>2.29929741546316</v>
      </c>
      <c r="AO2" s="44"/>
      <c r="AP2" s="44"/>
    </row>
    <row r="3" spans="1:42" x14ac:dyDescent="0.35">
      <c r="A3" s="3">
        <v>44106</v>
      </c>
      <c r="B3" s="103"/>
      <c r="C3" s="69" t="s">
        <v>257</v>
      </c>
      <c r="D3" s="70">
        <f t="shared" ref="D3:D66" si="0">IF(C3="O", 1, 0)</f>
        <v>1</v>
      </c>
      <c r="E3" s="45"/>
      <c r="F3" s="14">
        <v>-5000</v>
      </c>
      <c r="G3" s="29">
        <f t="shared" ref="G3:G66" si="1">4600+6680</f>
        <v>11280</v>
      </c>
      <c r="H3" s="26" t="s">
        <v>258</v>
      </c>
      <c r="I3" s="51">
        <v>10216</v>
      </c>
      <c r="J3" s="63">
        <v>516</v>
      </c>
      <c r="K3" s="1">
        <v>-5251.3134202167885</v>
      </c>
      <c r="L3" s="1">
        <f t="shared" ref="L3:L66" si="2">IF(K3&gt;-5000,1,0)</f>
        <v>0</v>
      </c>
      <c r="M3" s="1">
        <v>-5627.3129811948584</v>
      </c>
      <c r="N3" s="1">
        <v>-5608.3526366271735</v>
      </c>
      <c r="O3" s="63">
        <v>87</v>
      </c>
      <c r="P3" s="51">
        <v>5841</v>
      </c>
      <c r="Q3" s="64">
        <v>64.8</v>
      </c>
      <c r="R3" s="44">
        <v>23.2</v>
      </c>
      <c r="S3" s="44">
        <f t="shared" ref="S3:S66" si="3">(R3*1.8)+32</f>
        <v>73.759999999999991</v>
      </c>
      <c r="T3" s="63">
        <v>73.900000000000006</v>
      </c>
      <c r="U3" s="63">
        <v>72</v>
      </c>
      <c r="V3" s="1">
        <v>71.599999999999994</v>
      </c>
      <c r="W3" s="1">
        <v>72</v>
      </c>
      <c r="X3" s="1">
        <v>77</v>
      </c>
      <c r="Y3" s="6">
        <v>2.17</v>
      </c>
      <c r="Z3" s="6">
        <v>12</v>
      </c>
      <c r="AA3" s="44" t="s">
        <v>259</v>
      </c>
      <c r="AB3" s="51">
        <v>25000</v>
      </c>
      <c r="AC3" s="44" t="s">
        <v>259</v>
      </c>
      <c r="AD3" s="52">
        <v>50</v>
      </c>
      <c r="AE3" s="44">
        <v>-837</v>
      </c>
      <c r="AF3" s="44">
        <v>0</v>
      </c>
      <c r="AG3" s="1">
        <v>4307</v>
      </c>
      <c r="AH3" s="1">
        <v>897</v>
      </c>
      <c r="AI3" s="11">
        <f t="shared" ref="AI3:AI66" si="4">SUM(AG3:AH3)</f>
        <v>5204</v>
      </c>
      <c r="AJ3" s="44">
        <v>2.3848695652173899</v>
      </c>
      <c r="AK3" s="44">
        <v>21.609090909090899</v>
      </c>
      <c r="AL3" s="44">
        <v>6.1014720998134403E-2</v>
      </c>
      <c r="AM3" s="44">
        <v>2.4458842862155299</v>
      </c>
      <c r="AN3" s="44">
        <v>2.3238548442192601</v>
      </c>
      <c r="AO3" s="44"/>
      <c r="AP3" s="44"/>
    </row>
    <row r="4" spans="1:42" x14ac:dyDescent="0.35">
      <c r="A4" s="3">
        <v>44107</v>
      </c>
      <c r="B4" s="103"/>
      <c r="C4" s="69" t="s">
        <v>257</v>
      </c>
      <c r="D4" s="70">
        <f t="shared" si="0"/>
        <v>1</v>
      </c>
      <c r="E4" s="45"/>
      <c r="F4" s="14">
        <v>-5000</v>
      </c>
      <c r="G4" s="29">
        <f t="shared" si="1"/>
        <v>11280</v>
      </c>
      <c r="H4" s="26" t="s">
        <v>258</v>
      </c>
      <c r="I4" s="51">
        <v>9927</v>
      </c>
      <c r="J4" s="63">
        <v>504</v>
      </c>
      <c r="K4" s="1">
        <v>-5054.633705570961</v>
      </c>
      <c r="L4" s="1">
        <f t="shared" si="2"/>
        <v>0</v>
      </c>
      <c r="M4" s="1">
        <v>-5534.0626068061511</v>
      </c>
      <c r="N4" s="1">
        <v>-5532.4956230508833</v>
      </c>
      <c r="O4" s="63">
        <v>87</v>
      </c>
      <c r="P4" s="51">
        <v>5640</v>
      </c>
      <c r="Q4" s="64">
        <v>64.2</v>
      </c>
      <c r="R4" s="44">
        <v>23.1</v>
      </c>
      <c r="S4" s="44">
        <f t="shared" si="3"/>
        <v>73.580000000000013</v>
      </c>
      <c r="T4" s="63">
        <v>73.099999999999994</v>
      </c>
      <c r="U4" s="63">
        <v>72</v>
      </c>
      <c r="V4" s="1">
        <v>71.599999999999994</v>
      </c>
      <c r="W4" s="1">
        <v>72</v>
      </c>
      <c r="X4" s="1">
        <v>77</v>
      </c>
      <c r="Y4" s="6">
        <v>2.2799999999999998</v>
      </c>
      <c r="Z4" s="6">
        <v>12</v>
      </c>
      <c r="AA4" s="44" t="s">
        <v>259</v>
      </c>
      <c r="AB4" s="51">
        <v>25000</v>
      </c>
      <c r="AC4" s="44" t="s">
        <v>259</v>
      </c>
      <c r="AD4" s="52">
        <v>50</v>
      </c>
      <c r="AE4" s="44">
        <v>-624</v>
      </c>
      <c r="AF4" s="44">
        <v>0</v>
      </c>
      <c r="AG4" s="1">
        <v>4303</v>
      </c>
      <c r="AH4" s="1">
        <v>695</v>
      </c>
      <c r="AI4" s="11">
        <f t="shared" si="4"/>
        <v>4998</v>
      </c>
      <c r="AJ4" s="44">
        <v>2.3815907059874899</v>
      </c>
      <c r="AK4" s="44">
        <v>21.345454545454501</v>
      </c>
      <c r="AL4" s="44">
        <v>3.59612373880977E-2</v>
      </c>
      <c r="AM4" s="44">
        <v>2.4175519433755901</v>
      </c>
      <c r="AN4" s="44">
        <v>2.3456294685993901</v>
      </c>
      <c r="AO4" s="44"/>
      <c r="AP4" s="44"/>
    </row>
    <row r="5" spans="1:42" x14ac:dyDescent="0.35">
      <c r="A5" s="3">
        <v>44108</v>
      </c>
      <c r="B5" s="104"/>
      <c r="C5" s="69" t="s">
        <v>257</v>
      </c>
      <c r="D5" s="70">
        <f t="shared" si="0"/>
        <v>1</v>
      </c>
      <c r="E5" s="45"/>
      <c r="F5" s="14">
        <v>-5000</v>
      </c>
      <c r="G5" s="29">
        <f t="shared" si="1"/>
        <v>11280</v>
      </c>
      <c r="H5" s="26" t="s">
        <v>258</v>
      </c>
      <c r="I5" s="51">
        <v>9652</v>
      </c>
      <c r="J5" s="63">
        <v>636</v>
      </c>
      <c r="K5" s="1">
        <v>-5049.4131550289885</v>
      </c>
      <c r="L5" s="1">
        <f t="shared" si="2"/>
        <v>0</v>
      </c>
      <c r="M5" s="1">
        <v>-5297.1758537433825</v>
      </c>
      <c r="N5" s="1">
        <v>-5457.8392889192974</v>
      </c>
      <c r="O5" s="63">
        <v>87</v>
      </c>
      <c r="P5" s="51">
        <v>5488</v>
      </c>
      <c r="Q5" s="64">
        <v>64</v>
      </c>
      <c r="R5" s="44">
        <v>23.2</v>
      </c>
      <c r="S5" s="44">
        <f t="shared" si="3"/>
        <v>73.759999999999991</v>
      </c>
      <c r="T5" s="63">
        <v>73.099999999999994</v>
      </c>
      <c r="U5" s="63">
        <v>72.099999999999994</v>
      </c>
      <c r="V5" s="1">
        <v>71.599999999999994</v>
      </c>
      <c r="W5" s="1">
        <v>72</v>
      </c>
      <c r="X5" s="1">
        <v>77</v>
      </c>
      <c r="Y5" s="6">
        <v>2.38</v>
      </c>
      <c r="Z5" s="6">
        <v>12</v>
      </c>
      <c r="AA5" s="44">
        <v>9931.6666666666697</v>
      </c>
      <c r="AB5" s="51">
        <v>25000</v>
      </c>
      <c r="AC5" s="44">
        <v>2.9066666666666698</v>
      </c>
      <c r="AD5" s="52">
        <v>50</v>
      </c>
      <c r="AE5" s="44">
        <v>-717</v>
      </c>
      <c r="AF5" s="44">
        <v>0</v>
      </c>
      <c r="AG5" s="1">
        <v>4297</v>
      </c>
      <c r="AH5" s="1">
        <v>689</v>
      </c>
      <c r="AI5" s="11">
        <f t="shared" si="4"/>
        <v>4986</v>
      </c>
      <c r="AJ5" s="44">
        <v>2.3657218777679399</v>
      </c>
      <c r="AK5" s="44">
        <v>20.972727272727301</v>
      </c>
      <c r="AL5" s="44">
        <v>5.05791564778343E-2</v>
      </c>
      <c r="AM5" s="44">
        <v>2.41630103424577</v>
      </c>
      <c r="AN5" s="44">
        <v>2.3151427212900999</v>
      </c>
      <c r="AO5" s="44"/>
      <c r="AP5" s="44"/>
    </row>
    <row r="6" spans="1:42" x14ac:dyDescent="0.35">
      <c r="A6" s="3">
        <v>44109</v>
      </c>
      <c r="B6" s="103"/>
      <c r="C6" s="69" t="s">
        <v>257</v>
      </c>
      <c r="D6" s="70">
        <f t="shared" si="0"/>
        <v>1</v>
      </c>
      <c r="E6" s="45"/>
      <c r="F6" s="14">
        <v>-5000</v>
      </c>
      <c r="G6" s="29">
        <f t="shared" si="1"/>
        <v>11280</v>
      </c>
      <c r="H6" s="26" t="s">
        <v>258</v>
      </c>
      <c r="I6" s="51">
        <v>9638</v>
      </c>
      <c r="J6" s="63">
        <v>691</v>
      </c>
      <c r="K6" s="1">
        <v>-4943.2428797580033</v>
      </c>
      <c r="L6" s="1">
        <f t="shared" si="2"/>
        <v>1</v>
      </c>
      <c r="M6" s="1">
        <v>-5006.3387591630953</v>
      </c>
      <c r="N6" s="1">
        <v>-5451.3061281464934</v>
      </c>
      <c r="O6" s="63">
        <v>87</v>
      </c>
      <c r="P6" s="51">
        <v>5478</v>
      </c>
      <c r="Q6" s="64">
        <v>63.7</v>
      </c>
      <c r="R6" s="44">
        <v>23.1</v>
      </c>
      <c r="S6" s="44">
        <f t="shared" si="3"/>
        <v>73.580000000000013</v>
      </c>
      <c r="T6" s="63">
        <v>72.900000000000006</v>
      </c>
      <c r="U6" s="63">
        <v>72.099999999999994</v>
      </c>
      <c r="V6" s="1">
        <v>71.599999999999994</v>
      </c>
      <c r="W6" s="1">
        <v>72</v>
      </c>
      <c r="X6" s="1">
        <v>77</v>
      </c>
      <c r="Y6" s="6">
        <v>2.09</v>
      </c>
      <c r="Z6" s="6">
        <v>12</v>
      </c>
      <c r="AA6" s="44">
        <v>9739</v>
      </c>
      <c r="AB6" s="51">
        <v>25000</v>
      </c>
      <c r="AC6" s="44">
        <v>2.8433333333333302</v>
      </c>
      <c r="AD6" s="52">
        <v>50</v>
      </c>
      <c r="AE6" s="44">
        <v>-679</v>
      </c>
      <c r="AF6" s="44">
        <v>0</v>
      </c>
      <c r="AG6" s="1">
        <v>4291</v>
      </c>
      <c r="AH6" s="1">
        <v>690</v>
      </c>
      <c r="AI6" s="11">
        <f t="shared" si="4"/>
        <v>4981</v>
      </c>
      <c r="AJ6" s="44">
        <v>2.29294064748201</v>
      </c>
      <c r="AK6" s="44">
        <v>20.736363636363599</v>
      </c>
      <c r="AL6" s="44">
        <v>8.6610330755859694E-2</v>
      </c>
      <c r="AM6" s="44">
        <v>2.3795509782378699</v>
      </c>
      <c r="AN6" s="44">
        <v>2.2063303167261501</v>
      </c>
      <c r="AO6" s="44"/>
      <c r="AP6" s="44"/>
    </row>
    <row r="7" spans="1:42" x14ac:dyDescent="0.35">
      <c r="A7" s="3">
        <v>44110</v>
      </c>
      <c r="B7" s="102"/>
      <c r="C7" s="69" t="s">
        <v>257</v>
      </c>
      <c r="D7" s="70">
        <f t="shared" si="0"/>
        <v>1</v>
      </c>
      <c r="E7" s="45"/>
      <c r="F7" s="14">
        <v>-5000</v>
      </c>
      <c r="G7" s="29">
        <f t="shared" si="1"/>
        <v>11280</v>
      </c>
      <c r="H7" s="26" t="s">
        <v>258</v>
      </c>
      <c r="I7" s="51">
        <v>9341</v>
      </c>
      <c r="J7" s="63">
        <v>666</v>
      </c>
      <c r="K7" s="1">
        <v>-4550.3414330728519</v>
      </c>
      <c r="L7" s="1">
        <f t="shared" si="2"/>
        <v>1</v>
      </c>
      <c r="M7" s="1">
        <v>-4969.7889187295186</v>
      </c>
      <c r="N7" s="1">
        <v>-5475.6441259678049</v>
      </c>
      <c r="O7" s="63">
        <v>88</v>
      </c>
      <c r="P7" s="51">
        <v>5573</v>
      </c>
      <c r="Q7" s="64">
        <v>63.4</v>
      </c>
      <c r="R7" s="44">
        <v>23.1</v>
      </c>
      <c r="S7" s="44">
        <f t="shared" si="3"/>
        <v>73.580000000000013</v>
      </c>
      <c r="T7" s="63">
        <v>72.400000000000006</v>
      </c>
      <c r="U7" s="63">
        <v>72.099999999999994</v>
      </c>
      <c r="V7" s="1">
        <v>71.599999999999994</v>
      </c>
      <c r="W7" s="1">
        <v>72</v>
      </c>
      <c r="X7" s="1">
        <v>77</v>
      </c>
      <c r="Y7" s="6">
        <v>2.3199999999999998</v>
      </c>
      <c r="Z7" s="6">
        <v>12</v>
      </c>
      <c r="AA7" s="44">
        <v>9543.6666666666697</v>
      </c>
      <c r="AB7" s="51">
        <v>25000</v>
      </c>
      <c r="AC7" s="44">
        <v>2.70333333333333</v>
      </c>
      <c r="AD7" s="52">
        <v>50</v>
      </c>
      <c r="AE7" s="44">
        <v>-207</v>
      </c>
      <c r="AF7" s="44">
        <v>0</v>
      </c>
      <c r="AG7" s="1">
        <v>4288</v>
      </c>
      <c r="AH7" s="1">
        <v>295</v>
      </c>
      <c r="AI7" s="11">
        <f t="shared" si="4"/>
        <v>4583</v>
      </c>
      <c r="AJ7" s="44">
        <v>2.2879506641366198</v>
      </c>
      <c r="AK7" s="44">
        <v>20.681818181818201</v>
      </c>
      <c r="AL7" s="44">
        <v>3.9448583570610297E-2</v>
      </c>
      <c r="AM7" s="44">
        <v>2.3273992477072301</v>
      </c>
      <c r="AN7" s="44">
        <v>2.2485020805660101</v>
      </c>
      <c r="AO7" s="67">
        <v>-3500</v>
      </c>
      <c r="AP7" s="67">
        <v>-5500</v>
      </c>
    </row>
    <row r="8" spans="1:42" x14ac:dyDescent="0.35">
      <c r="A8" s="3">
        <v>44111</v>
      </c>
      <c r="B8" s="103"/>
      <c r="C8" s="69" t="s">
        <v>257</v>
      </c>
      <c r="D8" s="70">
        <f t="shared" si="0"/>
        <v>1</v>
      </c>
      <c r="E8" s="45"/>
      <c r="F8" s="14">
        <v>-5000</v>
      </c>
      <c r="G8" s="29">
        <f t="shared" si="1"/>
        <v>11280</v>
      </c>
      <c r="H8" s="26" t="s">
        <v>258</v>
      </c>
      <c r="I8" s="51">
        <v>8805</v>
      </c>
      <c r="J8" s="63">
        <v>654</v>
      </c>
      <c r="K8" s="1">
        <v>-3742.8918427022941</v>
      </c>
      <c r="L8" s="1">
        <f t="shared" si="2"/>
        <v>1</v>
      </c>
      <c r="M8" s="1">
        <v>-4668.1046032266195</v>
      </c>
      <c r="N8" s="1">
        <v>-5327.1152384493489</v>
      </c>
      <c r="O8" s="63">
        <v>88</v>
      </c>
      <c r="P8" s="51">
        <v>5408</v>
      </c>
      <c r="Q8" s="64">
        <v>62.9</v>
      </c>
      <c r="R8" s="44">
        <v>22.9</v>
      </c>
      <c r="S8" s="44">
        <f t="shared" si="3"/>
        <v>73.22</v>
      </c>
      <c r="T8" s="63">
        <v>71.599999999999994</v>
      </c>
      <c r="U8" s="63">
        <v>71.7</v>
      </c>
      <c r="V8" s="1">
        <v>71.599999999999994</v>
      </c>
      <c r="W8" s="1">
        <v>72</v>
      </c>
      <c r="X8" s="1">
        <v>77</v>
      </c>
      <c r="Y8" s="6">
        <v>1.46</v>
      </c>
      <c r="Z8" s="6">
        <v>12</v>
      </c>
      <c r="AA8" s="44">
        <v>9261.3333333333303</v>
      </c>
      <c r="AB8" s="51">
        <v>25000</v>
      </c>
      <c r="AC8" s="44">
        <v>2.5766666666666702</v>
      </c>
      <c r="AD8" s="52">
        <v>50</v>
      </c>
      <c r="AE8" s="44">
        <v>567</v>
      </c>
      <c r="AF8" s="44">
        <v>0</v>
      </c>
      <c r="AG8" s="1">
        <v>3421</v>
      </c>
      <c r="AH8" s="1">
        <v>290</v>
      </c>
      <c r="AI8" s="11">
        <f t="shared" si="4"/>
        <v>3711</v>
      </c>
      <c r="AJ8" s="44">
        <v>2.5260416666666701</v>
      </c>
      <c r="AK8" s="44">
        <v>20.441666666666698</v>
      </c>
      <c r="AL8" s="44">
        <v>9.0628053857466806E-2</v>
      </c>
      <c r="AM8" s="44">
        <v>2.61666972052413</v>
      </c>
      <c r="AN8" s="44">
        <v>2.4354136128091999</v>
      </c>
      <c r="AO8" s="67">
        <v>-3500</v>
      </c>
      <c r="AP8" s="67">
        <v>-5500</v>
      </c>
    </row>
    <row r="9" spans="1:42" x14ac:dyDescent="0.35">
      <c r="A9" s="3">
        <v>44112</v>
      </c>
      <c r="B9" s="103"/>
      <c r="C9" s="69" t="s">
        <v>257</v>
      </c>
      <c r="D9" s="70">
        <f t="shared" si="0"/>
        <v>1</v>
      </c>
      <c r="E9" s="45"/>
      <c r="F9" s="14">
        <v>-5000</v>
      </c>
      <c r="G9" s="29">
        <f t="shared" si="1"/>
        <v>11280</v>
      </c>
      <c r="H9" s="26" t="s">
        <v>258</v>
      </c>
      <c r="I9" s="51">
        <v>9050</v>
      </c>
      <c r="J9" s="63">
        <v>636</v>
      </c>
      <c r="K9" s="1">
        <v>-4198.8560665490295</v>
      </c>
      <c r="L9" s="1">
        <f t="shared" si="2"/>
        <v>1</v>
      </c>
      <c r="M9" s="1">
        <v>-4496.9490754222334</v>
      </c>
      <c r="N9" s="1">
        <v>-5207.6895055457508</v>
      </c>
      <c r="O9" s="63">
        <v>88</v>
      </c>
      <c r="P9" s="51">
        <v>5249</v>
      </c>
      <c r="Q9" s="64">
        <v>62.1</v>
      </c>
      <c r="R9" s="44">
        <v>22.4</v>
      </c>
      <c r="S9" s="44">
        <f t="shared" si="3"/>
        <v>72.319999999999993</v>
      </c>
      <c r="T9" s="63">
        <v>69.7</v>
      </c>
      <c r="U9" s="63">
        <v>70.7</v>
      </c>
      <c r="V9" s="1">
        <v>71.599999999999994</v>
      </c>
      <c r="W9" s="1">
        <v>72</v>
      </c>
      <c r="X9" s="1">
        <v>77</v>
      </c>
      <c r="Y9" s="6">
        <v>1.39</v>
      </c>
      <c r="Z9" s="6">
        <v>12</v>
      </c>
      <c r="AA9" s="44">
        <v>9065.3333333333303</v>
      </c>
      <c r="AB9" s="51">
        <v>25000</v>
      </c>
      <c r="AC9" s="44">
        <v>2.4700000000000002</v>
      </c>
      <c r="AD9" s="52">
        <v>50</v>
      </c>
      <c r="AE9" s="44">
        <v>187</v>
      </c>
      <c r="AF9" s="44">
        <v>0</v>
      </c>
      <c r="AG9" s="1">
        <v>3408</v>
      </c>
      <c r="AH9" s="1">
        <v>792</v>
      </c>
      <c r="AI9" s="11">
        <f t="shared" si="4"/>
        <v>4200</v>
      </c>
      <c r="AJ9" s="44">
        <v>2.9455238095238099</v>
      </c>
      <c r="AK9" s="44">
        <v>20.341666666666701</v>
      </c>
      <c r="AL9" s="44">
        <v>0.104930967460443</v>
      </c>
      <c r="AM9" s="44">
        <v>3.05045477698425</v>
      </c>
      <c r="AN9" s="44">
        <v>2.8405928420633701</v>
      </c>
      <c r="AO9" s="67">
        <v>-3500</v>
      </c>
      <c r="AP9" s="67">
        <v>-5500</v>
      </c>
    </row>
    <row r="10" spans="1:42" x14ac:dyDescent="0.35">
      <c r="A10" s="3">
        <v>44113</v>
      </c>
      <c r="B10" s="103"/>
      <c r="C10" s="69" t="s">
        <v>257</v>
      </c>
      <c r="D10" s="70">
        <f t="shared" si="0"/>
        <v>1</v>
      </c>
      <c r="E10" s="45"/>
      <c r="F10" s="14">
        <v>-5000</v>
      </c>
      <c r="G10" s="29">
        <f t="shared" si="1"/>
        <v>11280</v>
      </c>
      <c r="H10" s="26" t="s">
        <v>258</v>
      </c>
      <c r="I10" s="51">
        <v>9077</v>
      </c>
      <c r="J10" s="63">
        <v>654</v>
      </c>
      <c r="K10" s="1">
        <v>-3748.9400378119485</v>
      </c>
      <c r="L10" s="1">
        <f t="shared" si="2"/>
        <v>1</v>
      </c>
      <c r="M10" s="1">
        <v>-4236.8544519788256</v>
      </c>
      <c r="N10" s="1">
        <v>-5056.3147103604733</v>
      </c>
      <c r="O10" s="63">
        <v>89</v>
      </c>
      <c r="P10" s="51">
        <v>5098</v>
      </c>
      <c r="Q10" s="64">
        <v>62</v>
      </c>
      <c r="R10" s="44">
        <v>21.8</v>
      </c>
      <c r="S10" s="44">
        <f t="shared" si="3"/>
        <v>71.240000000000009</v>
      </c>
      <c r="T10" s="63">
        <v>68</v>
      </c>
      <c r="U10" s="63">
        <v>69.900000000000006</v>
      </c>
      <c r="V10" s="1">
        <v>71.599999999999994</v>
      </c>
      <c r="W10" s="1">
        <v>72</v>
      </c>
      <c r="X10" s="1">
        <v>77</v>
      </c>
      <c r="Y10" s="6">
        <v>1.81</v>
      </c>
      <c r="Z10" s="6">
        <v>12</v>
      </c>
      <c r="AA10" s="44">
        <v>8977.3333333333303</v>
      </c>
      <c r="AB10" s="51">
        <v>25000</v>
      </c>
      <c r="AC10" s="44">
        <v>2.4700000000000002</v>
      </c>
      <c r="AD10" s="52">
        <v>50</v>
      </c>
      <c r="AE10" s="44">
        <v>640</v>
      </c>
      <c r="AF10" s="44">
        <v>0</v>
      </c>
      <c r="AG10" s="1">
        <v>3414</v>
      </c>
      <c r="AH10" s="1">
        <v>290</v>
      </c>
      <c r="AI10" s="11">
        <f t="shared" si="4"/>
        <v>3704</v>
      </c>
      <c r="AJ10" s="44">
        <v>2.9408273381295</v>
      </c>
      <c r="AK10" s="44">
        <v>20.1666666666667</v>
      </c>
      <c r="AL10" s="44">
        <v>0.12189989620564901</v>
      </c>
      <c r="AM10" s="44">
        <v>3.0627272343351502</v>
      </c>
      <c r="AN10" s="44">
        <v>2.8189274419238499</v>
      </c>
      <c r="AO10" s="67">
        <v>-3500</v>
      </c>
      <c r="AP10" s="67">
        <v>-5500</v>
      </c>
    </row>
    <row r="11" spans="1:42" x14ac:dyDescent="0.35">
      <c r="A11" s="3">
        <v>44114</v>
      </c>
      <c r="B11" s="103"/>
      <c r="C11" s="69" t="s">
        <v>257</v>
      </c>
      <c r="D11" s="70">
        <f t="shared" si="0"/>
        <v>1</v>
      </c>
      <c r="E11" s="45"/>
      <c r="F11" s="14">
        <v>-5000</v>
      </c>
      <c r="G11" s="29">
        <f t="shared" si="1"/>
        <v>11280</v>
      </c>
      <c r="H11" s="26" t="s">
        <v>258</v>
      </c>
      <c r="I11" s="51">
        <v>8728</v>
      </c>
      <c r="J11" s="63">
        <v>723</v>
      </c>
      <c r="K11" s="1">
        <v>-3587.307703050164</v>
      </c>
      <c r="L11" s="1">
        <f t="shared" si="2"/>
        <v>1</v>
      </c>
      <c r="M11" s="1">
        <v>-3965.6674166372577</v>
      </c>
      <c r="N11" s="1">
        <v>-4896.1929686700996</v>
      </c>
      <c r="O11" s="63">
        <v>90</v>
      </c>
      <c r="P11" s="51">
        <v>5012</v>
      </c>
      <c r="Q11" s="64">
        <v>61.7</v>
      </c>
      <c r="R11" s="44">
        <v>21.7</v>
      </c>
      <c r="S11" s="44">
        <f t="shared" si="3"/>
        <v>71.06</v>
      </c>
      <c r="T11" s="63">
        <v>68.2</v>
      </c>
      <c r="U11" s="63">
        <v>69.5</v>
      </c>
      <c r="V11" s="1">
        <v>71.599999999999994</v>
      </c>
      <c r="W11" s="1">
        <v>72</v>
      </c>
      <c r="X11" s="1">
        <v>77</v>
      </c>
      <c r="Y11" s="6">
        <v>2.04</v>
      </c>
      <c r="Z11" s="6">
        <v>12</v>
      </c>
      <c r="AA11" s="44">
        <v>8951.6666666666697</v>
      </c>
      <c r="AB11" s="51">
        <v>25000</v>
      </c>
      <c r="AC11" s="44">
        <v>2.4633333333333298</v>
      </c>
      <c r="AD11" s="52">
        <v>50</v>
      </c>
      <c r="AE11" s="44">
        <v>645</v>
      </c>
      <c r="AF11" s="44">
        <v>0</v>
      </c>
      <c r="AG11" s="1">
        <v>3262</v>
      </c>
      <c r="AH11" s="1">
        <v>288</v>
      </c>
      <c r="AI11" s="11">
        <f t="shared" si="4"/>
        <v>3550</v>
      </c>
      <c r="AJ11" s="44">
        <v>2.0875219683655502</v>
      </c>
      <c r="AK11" s="44">
        <v>20.05</v>
      </c>
      <c r="AL11" s="44">
        <v>2.77114603773863E-2</v>
      </c>
      <c r="AM11" s="44">
        <v>2.1152334287429402</v>
      </c>
      <c r="AN11" s="44">
        <v>2.0598105079881699</v>
      </c>
      <c r="AO11" s="67">
        <v>-3500</v>
      </c>
      <c r="AP11" s="67">
        <v>-5500</v>
      </c>
    </row>
    <row r="12" spans="1:42" x14ac:dyDescent="0.35">
      <c r="A12" s="3">
        <v>44115</v>
      </c>
      <c r="B12" s="103"/>
      <c r="C12" s="69" t="s">
        <v>257</v>
      </c>
      <c r="D12" s="70">
        <f t="shared" si="0"/>
        <v>1</v>
      </c>
      <c r="E12" s="45"/>
      <c r="F12" s="14">
        <v>-5000</v>
      </c>
      <c r="G12" s="29">
        <f t="shared" si="1"/>
        <v>11280</v>
      </c>
      <c r="H12" s="26" t="s">
        <v>258</v>
      </c>
      <c r="I12" s="51">
        <v>9253</v>
      </c>
      <c r="J12" s="63">
        <v>767</v>
      </c>
      <c r="K12" s="1">
        <v>-3707.9323723216535</v>
      </c>
      <c r="L12" s="1">
        <f t="shared" si="2"/>
        <v>1</v>
      </c>
      <c r="M12" s="1">
        <v>-3797.1856044870183</v>
      </c>
      <c r="N12" s="1">
        <v>-4765.7231501314427</v>
      </c>
      <c r="O12" s="63">
        <v>92</v>
      </c>
      <c r="P12" s="51">
        <v>4845</v>
      </c>
      <c r="Q12" s="64">
        <v>61.4</v>
      </c>
      <c r="R12" s="44">
        <v>21.6</v>
      </c>
      <c r="S12" s="44">
        <f t="shared" si="3"/>
        <v>70.88</v>
      </c>
      <c r="T12" s="63">
        <v>68.2</v>
      </c>
      <c r="U12" s="63">
        <v>69.099999999999994</v>
      </c>
      <c r="V12" s="1">
        <v>71.599999999999994</v>
      </c>
      <c r="W12" s="1">
        <v>72</v>
      </c>
      <c r="X12" s="1">
        <v>77</v>
      </c>
      <c r="Y12" s="6">
        <v>1.73</v>
      </c>
      <c r="Z12" s="6">
        <v>12</v>
      </c>
      <c r="AA12" s="44">
        <v>9019.3333333333303</v>
      </c>
      <c r="AB12" s="51">
        <v>25000</v>
      </c>
      <c r="AC12" s="44">
        <v>2.56666666666667</v>
      </c>
      <c r="AD12" s="52">
        <v>50</v>
      </c>
      <c r="AE12" s="44">
        <v>480</v>
      </c>
      <c r="AF12" s="44">
        <v>0</v>
      </c>
      <c r="AG12" s="1">
        <v>3423</v>
      </c>
      <c r="AH12" s="1">
        <v>290</v>
      </c>
      <c r="AI12" s="11">
        <f t="shared" si="4"/>
        <v>3713</v>
      </c>
      <c r="AJ12" s="44">
        <v>1.9724347826087001</v>
      </c>
      <c r="AK12" s="44">
        <v>19.908333333333299</v>
      </c>
      <c r="AL12" s="44">
        <v>2.3158089455038201E-2</v>
      </c>
      <c r="AM12" s="44">
        <v>1.9955928720637299</v>
      </c>
      <c r="AN12" s="44">
        <v>1.94927669315366</v>
      </c>
      <c r="AO12" s="67">
        <v>-3500</v>
      </c>
      <c r="AP12" s="67">
        <v>-5500</v>
      </c>
    </row>
    <row r="13" spans="1:42" x14ac:dyDescent="0.35">
      <c r="A13" s="3">
        <v>44116</v>
      </c>
      <c r="B13" s="103"/>
      <c r="C13" s="69" t="s">
        <v>257</v>
      </c>
      <c r="D13" s="70">
        <f t="shared" si="0"/>
        <v>1</v>
      </c>
      <c r="E13" s="45"/>
      <c r="F13" s="14">
        <v>-5000</v>
      </c>
      <c r="G13" s="29">
        <f t="shared" si="1"/>
        <v>11280</v>
      </c>
      <c r="H13" s="26" t="s">
        <v>258</v>
      </c>
      <c r="I13" s="51">
        <v>8620</v>
      </c>
      <c r="J13" s="63">
        <v>824</v>
      </c>
      <c r="K13" s="1">
        <v>-3685.7696266700282</v>
      </c>
      <c r="L13" s="1">
        <f t="shared" si="2"/>
        <v>1</v>
      </c>
      <c r="M13" s="1">
        <v>-3785.7611612805645</v>
      </c>
      <c r="N13" s="1">
        <v>-4634.6041088804068</v>
      </c>
      <c r="O13" s="63">
        <v>91</v>
      </c>
      <c r="P13" s="51">
        <v>4520</v>
      </c>
      <c r="Q13" s="64">
        <v>61.8</v>
      </c>
      <c r="R13" s="44">
        <v>21.4</v>
      </c>
      <c r="S13" s="44">
        <f t="shared" si="3"/>
        <v>70.52</v>
      </c>
      <c r="T13" s="63">
        <v>67.7</v>
      </c>
      <c r="U13" s="63">
        <v>68.900000000000006</v>
      </c>
      <c r="V13" s="1">
        <v>71.599999999999994</v>
      </c>
      <c r="W13" s="1">
        <v>72</v>
      </c>
      <c r="X13" s="1">
        <v>77</v>
      </c>
      <c r="Y13" s="6">
        <v>2.09</v>
      </c>
      <c r="Z13" s="6">
        <v>12</v>
      </c>
      <c r="AA13" s="44">
        <v>8867</v>
      </c>
      <c r="AB13" s="51">
        <v>25000</v>
      </c>
      <c r="AC13" s="44">
        <v>2.5499999999999998</v>
      </c>
      <c r="AD13" s="52">
        <v>50</v>
      </c>
      <c r="AE13" s="44">
        <v>694</v>
      </c>
      <c r="AF13" s="44">
        <v>0</v>
      </c>
      <c r="AG13" s="1">
        <v>3409</v>
      </c>
      <c r="AH13" s="1">
        <v>299</v>
      </c>
      <c r="AI13" s="11">
        <f t="shared" si="4"/>
        <v>3708</v>
      </c>
      <c r="AJ13" s="44">
        <v>1.9799651567944301</v>
      </c>
      <c r="AK13" s="44">
        <v>19.808333333333302</v>
      </c>
      <c r="AL13" s="44">
        <v>2.6598791192544598E-2</v>
      </c>
      <c r="AM13" s="44">
        <v>2.0065639479869701</v>
      </c>
      <c r="AN13" s="44">
        <v>1.95336636560188</v>
      </c>
      <c r="AO13" s="67">
        <v>-3500</v>
      </c>
      <c r="AP13" s="67">
        <v>-5500</v>
      </c>
    </row>
    <row r="14" spans="1:42" x14ac:dyDescent="0.35">
      <c r="A14" s="3">
        <v>44117</v>
      </c>
      <c r="B14" s="103"/>
      <c r="C14" s="69" t="s">
        <v>260</v>
      </c>
      <c r="D14" s="70">
        <f t="shared" si="0"/>
        <v>0</v>
      </c>
      <c r="E14" s="45"/>
      <c r="F14" s="14">
        <v>-5000</v>
      </c>
      <c r="G14" s="29">
        <f t="shared" si="1"/>
        <v>11280</v>
      </c>
      <c r="H14" s="26" t="s">
        <v>258</v>
      </c>
      <c r="I14" s="51">
        <v>8250</v>
      </c>
      <c r="J14" s="63">
        <v>740</v>
      </c>
      <c r="K14" s="1">
        <v>-4028.0393869422737</v>
      </c>
      <c r="L14" s="1">
        <f t="shared" si="2"/>
        <v>1</v>
      </c>
      <c r="M14" s="1">
        <v>-3751.5978253592134</v>
      </c>
      <c r="N14" s="1">
        <v>-4477</v>
      </c>
      <c r="O14" s="63">
        <v>91</v>
      </c>
      <c r="P14" s="51">
        <v>4555</v>
      </c>
      <c r="Q14" s="64">
        <v>62.5</v>
      </c>
      <c r="R14" s="44">
        <v>21.3</v>
      </c>
      <c r="S14" s="44">
        <f t="shared" si="3"/>
        <v>70.34</v>
      </c>
      <c r="T14" s="63">
        <v>68.2</v>
      </c>
      <c r="U14" s="63">
        <v>68.900000000000006</v>
      </c>
      <c r="V14" s="1">
        <v>71.599999999999994</v>
      </c>
      <c r="W14" s="1">
        <v>72</v>
      </c>
      <c r="X14" s="1">
        <v>77</v>
      </c>
      <c r="Y14" s="6">
        <v>1.92</v>
      </c>
      <c r="Z14" s="6">
        <v>12</v>
      </c>
      <c r="AA14" s="44">
        <v>8707.6666666666697</v>
      </c>
      <c r="AB14" s="51">
        <v>25000</v>
      </c>
      <c r="AC14" s="44">
        <v>2.65</v>
      </c>
      <c r="AD14" s="52">
        <v>50</v>
      </c>
      <c r="AE14" s="44">
        <v>191</v>
      </c>
      <c r="AF14" s="44">
        <v>0</v>
      </c>
      <c r="AG14" s="1">
        <v>3408</v>
      </c>
      <c r="AH14" s="1">
        <v>697</v>
      </c>
      <c r="AI14" s="11">
        <f t="shared" si="4"/>
        <v>4105</v>
      </c>
      <c r="AJ14" s="44">
        <v>2.1927083333333299</v>
      </c>
      <c r="AK14" s="44">
        <v>19.758333333333301</v>
      </c>
      <c r="AL14" s="44">
        <v>3.05707843838036E-2</v>
      </c>
      <c r="AM14" s="44">
        <v>2.2232791177171398</v>
      </c>
      <c r="AN14" s="44">
        <v>2.1621375489495298</v>
      </c>
      <c r="AO14" s="67">
        <v>-3000</v>
      </c>
      <c r="AP14" s="67">
        <v>-5000</v>
      </c>
    </row>
    <row r="15" spans="1:42" x14ac:dyDescent="0.35">
      <c r="A15" s="3">
        <v>44118</v>
      </c>
      <c r="B15" s="103"/>
      <c r="C15" s="69" t="s">
        <v>260</v>
      </c>
      <c r="D15" s="70">
        <f t="shared" si="0"/>
        <v>0</v>
      </c>
      <c r="E15" s="45"/>
      <c r="F15" s="14">
        <v>-5000</v>
      </c>
      <c r="G15" s="29">
        <f t="shared" si="1"/>
        <v>11280</v>
      </c>
      <c r="H15" s="26" t="s">
        <v>258</v>
      </c>
      <c r="I15" s="51">
        <v>8711</v>
      </c>
      <c r="J15" s="63">
        <v>706</v>
      </c>
      <c r="K15" s="1">
        <v>-3674.3523897151499</v>
      </c>
      <c r="L15" s="1">
        <f t="shared" si="2"/>
        <v>1</v>
      </c>
      <c r="M15" s="1">
        <v>-3736.680295739854</v>
      </c>
      <c r="N15" s="1">
        <v>-4283</v>
      </c>
      <c r="O15" s="63">
        <v>90</v>
      </c>
      <c r="P15" s="51">
        <v>4584</v>
      </c>
      <c r="Q15" s="64">
        <v>62.7</v>
      </c>
      <c r="R15" s="44">
        <v>21.4</v>
      </c>
      <c r="S15" s="44">
        <f t="shared" si="3"/>
        <v>70.52</v>
      </c>
      <c r="T15" s="63">
        <v>68.8</v>
      </c>
      <c r="U15" s="63">
        <v>69</v>
      </c>
      <c r="V15" s="1">
        <v>71.599999999999994</v>
      </c>
      <c r="W15" s="1">
        <v>72</v>
      </c>
      <c r="X15" s="1">
        <v>77</v>
      </c>
      <c r="Y15" s="6">
        <v>1.95</v>
      </c>
      <c r="Z15" s="6">
        <v>12</v>
      </c>
      <c r="AA15" s="44">
        <v>8527</v>
      </c>
      <c r="AB15" s="51">
        <v>25000</v>
      </c>
      <c r="AC15" s="44">
        <v>2.78</v>
      </c>
      <c r="AD15" s="52">
        <v>50</v>
      </c>
      <c r="AE15" s="44">
        <v>-147</v>
      </c>
      <c r="AF15" s="44">
        <v>0</v>
      </c>
      <c r="AG15" s="1">
        <v>3407</v>
      </c>
      <c r="AH15" s="1">
        <v>290</v>
      </c>
      <c r="AI15" s="11">
        <f t="shared" si="4"/>
        <v>3697</v>
      </c>
      <c r="AJ15" s="44">
        <v>2.1106086956521701</v>
      </c>
      <c r="AK15" s="44">
        <v>19.7083333333333</v>
      </c>
      <c r="AL15" s="44">
        <v>2.5542741825787699E-2</v>
      </c>
      <c r="AM15" s="44">
        <v>2.13615143747796</v>
      </c>
      <c r="AN15" s="44">
        <v>2.08506595382639</v>
      </c>
      <c r="AO15" s="67">
        <v>-3000</v>
      </c>
      <c r="AP15" s="67">
        <v>-5000</v>
      </c>
    </row>
    <row r="16" spans="1:42" x14ac:dyDescent="0.35">
      <c r="A16" s="3">
        <v>44119</v>
      </c>
      <c r="B16" s="103"/>
      <c r="C16" s="69" t="s">
        <v>260</v>
      </c>
      <c r="D16" s="70">
        <f t="shared" si="0"/>
        <v>0</v>
      </c>
      <c r="E16" s="45"/>
      <c r="F16" s="14">
        <v>-5000</v>
      </c>
      <c r="G16" s="29">
        <f t="shared" si="1"/>
        <v>11280</v>
      </c>
      <c r="H16" s="26" t="s">
        <v>258</v>
      </c>
      <c r="I16" s="51">
        <v>8488</v>
      </c>
      <c r="J16" s="63">
        <v>740</v>
      </c>
      <c r="K16" s="1">
        <v>-3688.132546508697</v>
      </c>
      <c r="L16" s="1">
        <f t="shared" si="2"/>
        <v>1</v>
      </c>
      <c r="M16" s="1">
        <v>-3756.8452644315607</v>
      </c>
      <c r="N16" s="1">
        <v>-4207.940468994203</v>
      </c>
      <c r="O16" s="63">
        <v>89</v>
      </c>
      <c r="P16" s="51">
        <v>4452</v>
      </c>
      <c r="Q16" s="64">
        <v>62.6</v>
      </c>
      <c r="R16" s="44">
        <v>21.3</v>
      </c>
      <c r="S16" s="44">
        <f t="shared" si="3"/>
        <v>70.34</v>
      </c>
      <c r="T16" s="63">
        <v>68.8</v>
      </c>
      <c r="U16" s="63">
        <v>69</v>
      </c>
      <c r="V16" s="1">
        <v>71.599999999999994</v>
      </c>
      <c r="W16" s="1">
        <v>72</v>
      </c>
      <c r="X16" s="1">
        <v>77</v>
      </c>
      <c r="Y16" s="6">
        <v>1.97</v>
      </c>
      <c r="Z16" s="6">
        <v>12</v>
      </c>
      <c r="AA16" s="44">
        <v>8483</v>
      </c>
      <c r="AB16" s="51">
        <v>25000</v>
      </c>
      <c r="AC16" s="44">
        <v>2.4</v>
      </c>
      <c r="AD16" s="52">
        <v>50</v>
      </c>
      <c r="AE16" s="44">
        <v>-1904</v>
      </c>
      <c r="AF16" s="44">
        <v>0</v>
      </c>
      <c r="AG16" s="1">
        <v>3403</v>
      </c>
      <c r="AH16" s="1">
        <v>293</v>
      </c>
      <c r="AI16" s="11">
        <f t="shared" si="4"/>
        <v>3696</v>
      </c>
      <c r="AJ16" s="44">
        <v>2.2431184668989501</v>
      </c>
      <c r="AK16" s="44">
        <v>19.574999999999999</v>
      </c>
      <c r="AL16" s="44">
        <v>5.43138006348289E-2</v>
      </c>
      <c r="AM16" s="44">
        <v>2.2974322675337802</v>
      </c>
      <c r="AN16" s="44">
        <v>2.1888046662641298</v>
      </c>
      <c r="AO16" s="67">
        <v>-3000</v>
      </c>
      <c r="AP16" s="67">
        <v>-5000</v>
      </c>
    </row>
    <row r="17" spans="1:42" x14ac:dyDescent="0.35">
      <c r="A17" s="3">
        <v>44120</v>
      </c>
      <c r="B17" s="103"/>
      <c r="C17" s="69" t="s">
        <v>260</v>
      </c>
      <c r="D17" s="70">
        <f t="shared" si="0"/>
        <v>0</v>
      </c>
      <c r="E17" s="45"/>
      <c r="F17" s="14">
        <v>-5000</v>
      </c>
      <c r="G17" s="29">
        <f t="shared" si="1"/>
        <v>11280</v>
      </c>
      <c r="H17" s="26" t="s">
        <v>258</v>
      </c>
      <c r="I17" s="51">
        <v>8240</v>
      </c>
      <c r="J17" s="63">
        <v>912</v>
      </c>
      <c r="K17" s="1">
        <v>-3682.114644224856</v>
      </c>
      <c r="L17" s="1">
        <f t="shared" si="2"/>
        <v>1</v>
      </c>
      <c r="M17" s="1">
        <v>-3751.6817188122013</v>
      </c>
      <c r="N17" s="1">
        <v>-4095.8548421376358</v>
      </c>
      <c r="O17" s="63">
        <v>88</v>
      </c>
      <c r="P17" s="51">
        <v>4282</v>
      </c>
      <c r="Q17" s="64">
        <v>63</v>
      </c>
      <c r="R17" s="44">
        <v>21.2</v>
      </c>
      <c r="S17" s="44">
        <f t="shared" si="3"/>
        <v>70.16</v>
      </c>
      <c r="T17" s="63">
        <v>68.7</v>
      </c>
      <c r="U17" s="63">
        <v>68.900000000000006</v>
      </c>
      <c r="V17" s="1">
        <v>71.599999999999994</v>
      </c>
      <c r="W17" s="1">
        <v>72</v>
      </c>
      <c r="X17" s="1">
        <v>77</v>
      </c>
      <c r="Y17" s="6">
        <v>2.57</v>
      </c>
      <c r="Z17" s="6">
        <v>12</v>
      </c>
      <c r="AA17" s="44">
        <v>8479.6666666666697</v>
      </c>
      <c r="AB17" s="51">
        <v>25000</v>
      </c>
      <c r="AC17" s="44">
        <v>2.2799999999999998</v>
      </c>
      <c r="AD17" s="52">
        <v>50</v>
      </c>
      <c r="AE17" s="44">
        <v>-2001</v>
      </c>
      <c r="AF17" s="44">
        <v>0</v>
      </c>
      <c r="AG17" s="1">
        <v>3409</v>
      </c>
      <c r="AH17" s="1">
        <v>296</v>
      </c>
      <c r="AI17" s="11">
        <f t="shared" si="4"/>
        <v>3705</v>
      </c>
      <c r="AJ17" s="44">
        <v>2.2082816651904298</v>
      </c>
      <c r="AK17" s="44">
        <v>19.508333333333301</v>
      </c>
      <c r="AL17" s="44">
        <v>3.4853673471338102E-2</v>
      </c>
      <c r="AM17" s="44">
        <v>2.2431353386617698</v>
      </c>
      <c r="AN17" s="44">
        <v>2.1734279917190999</v>
      </c>
      <c r="AO17" s="67">
        <v>-3000</v>
      </c>
      <c r="AP17" s="67">
        <v>-5000</v>
      </c>
    </row>
    <row r="18" spans="1:42" x14ac:dyDescent="0.35">
      <c r="A18" s="3">
        <v>44121</v>
      </c>
      <c r="B18" s="103"/>
      <c r="C18" s="69" t="s">
        <v>257</v>
      </c>
      <c r="D18" s="70">
        <f t="shared" si="0"/>
        <v>1</v>
      </c>
      <c r="E18" s="45"/>
      <c r="F18" s="14">
        <v>-5000</v>
      </c>
      <c r="G18" s="29">
        <f t="shared" si="1"/>
        <v>11280</v>
      </c>
      <c r="H18" s="26" t="s">
        <v>258</v>
      </c>
      <c r="I18" s="51">
        <v>8054</v>
      </c>
      <c r="J18" s="51">
        <v>1259</v>
      </c>
      <c r="K18" s="1">
        <v>-3596.865988031258</v>
      </c>
      <c r="L18" s="1">
        <f t="shared" si="2"/>
        <v>1</v>
      </c>
      <c r="M18" s="1">
        <v>-3733.900991084447</v>
      </c>
      <c r="N18" s="1">
        <v>-3991.7285765990855</v>
      </c>
      <c r="O18" s="63">
        <v>89</v>
      </c>
      <c r="P18" s="51">
        <v>4086</v>
      </c>
      <c r="Q18" s="64">
        <v>63.9</v>
      </c>
      <c r="R18" s="44">
        <v>21.1</v>
      </c>
      <c r="S18" s="44">
        <f t="shared" si="3"/>
        <v>69.98</v>
      </c>
      <c r="T18" s="63">
        <v>68</v>
      </c>
      <c r="U18" s="63">
        <v>69</v>
      </c>
      <c r="V18" s="1">
        <v>71.599999999999994</v>
      </c>
      <c r="W18" s="1">
        <v>72</v>
      </c>
      <c r="X18" s="1">
        <v>77</v>
      </c>
      <c r="Y18" s="6">
        <v>2.19</v>
      </c>
      <c r="Z18" s="6">
        <v>12</v>
      </c>
      <c r="AA18" s="44">
        <v>8260.6666666666697</v>
      </c>
      <c r="AB18" s="51">
        <v>25000</v>
      </c>
      <c r="AC18" s="44">
        <v>2.0033333333333299</v>
      </c>
      <c r="AD18" s="52">
        <v>50</v>
      </c>
      <c r="AE18" s="44">
        <v>-1915</v>
      </c>
      <c r="AF18" s="44">
        <v>0</v>
      </c>
      <c r="AG18" s="1">
        <v>3405</v>
      </c>
      <c r="AH18" s="1">
        <v>285</v>
      </c>
      <c r="AI18" s="11">
        <f t="shared" si="4"/>
        <v>3690</v>
      </c>
      <c r="AJ18" s="44">
        <v>2.05700609225413</v>
      </c>
      <c r="AK18" s="44">
        <v>19.366666666666699</v>
      </c>
      <c r="AL18" s="44">
        <v>2.6389223577347101E-2</v>
      </c>
      <c r="AM18" s="44">
        <v>2.08339531583148</v>
      </c>
      <c r="AN18" s="44">
        <v>2.0306168686767898</v>
      </c>
      <c r="AO18" s="67">
        <v>-3000</v>
      </c>
      <c r="AP18" s="67">
        <v>-5000</v>
      </c>
    </row>
    <row r="19" spans="1:42" x14ac:dyDescent="0.35">
      <c r="A19" s="3">
        <v>44122</v>
      </c>
      <c r="B19" s="103"/>
      <c r="C19" s="69" t="s">
        <v>257</v>
      </c>
      <c r="D19" s="70">
        <f t="shared" si="0"/>
        <v>1</v>
      </c>
      <c r="E19" s="45"/>
      <c r="F19" s="14">
        <v>-5000</v>
      </c>
      <c r="G19" s="29">
        <f t="shared" si="1"/>
        <v>11280</v>
      </c>
      <c r="H19" s="26" t="s">
        <v>258</v>
      </c>
      <c r="I19" s="51">
        <v>7988</v>
      </c>
      <c r="J19" s="51">
        <v>1963</v>
      </c>
      <c r="K19" s="1">
        <v>-3441.2042408570715</v>
      </c>
      <c r="L19" s="1">
        <f t="shared" si="2"/>
        <v>1</v>
      </c>
      <c r="M19" s="1">
        <v>-3616.5339618674066</v>
      </c>
      <c r="N19" s="1">
        <v>-3876.8565113010914</v>
      </c>
      <c r="O19" s="63">
        <v>89</v>
      </c>
      <c r="P19" s="51">
        <v>4008</v>
      </c>
      <c r="Q19" s="64">
        <v>64.3</v>
      </c>
      <c r="R19" s="44">
        <v>21.3</v>
      </c>
      <c r="S19" s="44">
        <f t="shared" si="3"/>
        <v>70.34</v>
      </c>
      <c r="T19" s="63">
        <v>66.7</v>
      </c>
      <c r="U19" s="63">
        <v>69.099999999999994</v>
      </c>
      <c r="V19" s="1">
        <v>71.599999999999994</v>
      </c>
      <c r="W19" s="1">
        <v>72</v>
      </c>
      <c r="X19" s="1">
        <v>77</v>
      </c>
      <c r="Y19" s="6">
        <v>2.54</v>
      </c>
      <c r="Z19" s="6">
        <v>12</v>
      </c>
      <c r="AA19" s="44">
        <v>8094</v>
      </c>
      <c r="AB19" s="51">
        <v>25000</v>
      </c>
      <c r="AC19" s="44">
        <v>2.04</v>
      </c>
      <c r="AD19" s="52">
        <v>50</v>
      </c>
      <c r="AE19" s="44">
        <v>-144</v>
      </c>
      <c r="AF19" s="44">
        <v>0</v>
      </c>
      <c r="AG19" s="1">
        <v>3406</v>
      </c>
      <c r="AH19" s="1">
        <v>286</v>
      </c>
      <c r="AI19" s="11">
        <f t="shared" si="4"/>
        <v>3692</v>
      </c>
      <c r="AJ19" s="44">
        <v>2.4332465277777802</v>
      </c>
      <c r="AK19" s="44">
        <v>19.25</v>
      </c>
      <c r="AL19" s="44">
        <v>5.3393255588163699E-2</v>
      </c>
      <c r="AM19" s="44">
        <v>2.4866397833659399</v>
      </c>
      <c r="AN19" s="44">
        <v>2.3798532721896102</v>
      </c>
      <c r="AO19" s="67">
        <v>-3000</v>
      </c>
      <c r="AP19" s="67">
        <v>-5000</v>
      </c>
    </row>
    <row r="20" spans="1:42" x14ac:dyDescent="0.35">
      <c r="A20" s="3">
        <v>44123</v>
      </c>
      <c r="B20" s="103"/>
      <c r="C20" s="69" t="s">
        <v>257</v>
      </c>
      <c r="D20" s="70">
        <f t="shared" si="0"/>
        <v>1</v>
      </c>
      <c r="E20" s="45"/>
      <c r="F20" s="14">
        <v>-5000</v>
      </c>
      <c r="G20" s="29">
        <f t="shared" si="1"/>
        <v>11280</v>
      </c>
      <c r="H20" s="26" t="s">
        <v>258</v>
      </c>
      <c r="I20" s="51">
        <v>7979</v>
      </c>
      <c r="J20" s="51">
        <v>2137</v>
      </c>
      <c r="K20" s="1">
        <v>-3202.9979856314599</v>
      </c>
      <c r="L20" s="1">
        <f t="shared" si="2"/>
        <v>1</v>
      </c>
      <c r="M20" s="1">
        <v>-3522.2630810506685</v>
      </c>
      <c r="N20" s="1">
        <v>-3752.553304577767</v>
      </c>
      <c r="O20" s="63">
        <v>90</v>
      </c>
      <c r="P20" s="51">
        <v>3885</v>
      </c>
      <c r="Q20" s="64">
        <v>64.599999999999994</v>
      </c>
      <c r="R20" s="44">
        <v>21.3</v>
      </c>
      <c r="S20" s="44">
        <f t="shared" si="3"/>
        <v>70.34</v>
      </c>
      <c r="T20" s="63">
        <v>65.599999999999994</v>
      </c>
      <c r="U20" s="63">
        <v>69.3</v>
      </c>
      <c r="V20" s="1">
        <v>71.599999999999994</v>
      </c>
      <c r="W20" s="1">
        <v>72</v>
      </c>
      <c r="X20" s="1">
        <v>77</v>
      </c>
      <c r="Y20" s="6">
        <v>2.5099999999999998</v>
      </c>
      <c r="Z20" s="6">
        <v>12</v>
      </c>
      <c r="AA20" s="44">
        <v>8007</v>
      </c>
      <c r="AB20" s="51">
        <v>25000</v>
      </c>
      <c r="AC20" s="44">
        <v>2.0566666666666702</v>
      </c>
      <c r="AD20" s="52">
        <v>50</v>
      </c>
      <c r="AE20" s="44">
        <v>1576</v>
      </c>
      <c r="AF20" s="44">
        <v>0</v>
      </c>
      <c r="AG20" s="1">
        <v>3456</v>
      </c>
      <c r="AH20" s="1">
        <v>297</v>
      </c>
      <c r="AI20" s="11">
        <f t="shared" si="4"/>
        <v>3753</v>
      </c>
      <c r="AJ20" s="44">
        <v>2.5826956521739102</v>
      </c>
      <c r="AK20" s="44">
        <v>19.1666666666667</v>
      </c>
      <c r="AL20" s="44">
        <v>6.21633287727794E-2</v>
      </c>
      <c r="AM20" s="44">
        <v>2.6448589809466898</v>
      </c>
      <c r="AN20" s="44">
        <v>2.5205323234011301</v>
      </c>
      <c r="AO20" s="67">
        <v>-3000</v>
      </c>
      <c r="AP20" s="67">
        <v>-5000</v>
      </c>
    </row>
    <row r="21" spans="1:42" x14ac:dyDescent="0.35">
      <c r="A21" s="3">
        <v>44124</v>
      </c>
      <c r="B21" s="103"/>
      <c r="C21" s="69" t="s">
        <v>260</v>
      </c>
      <c r="D21" s="70">
        <f t="shared" si="0"/>
        <v>0</v>
      </c>
      <c r="E21" s="45"/>
      <c r="F21" s="14">
        <v>-5000</v>
      </c>
      <c r="G21" s="29">
        <f t="shared" si="1"/>
        <v>11280</v>
      </c>
      <c r="H21" s="26" t="s">
        <v>258</v>
      </c>
      <c r="I21" s="51">
        <v>7571</v>
      </c>
      <c r="J21" s="51">
        <v>1784</v>
      </c>
      <c r="K21" s="1">
        <v>-3112.3976301991424</v>
      </c>
      <c r="L21" s="1">
        <f t="shared" si="2"/>
        <v>1</v>
      </c>
      <c r="M21" s="1">
        <v>-3407.116097788758</v>
      </c>
      <c r="N21" s="1">
        <v>-3649.8430329439302</v>
      </c>
      <c r="O21" s="63">
        <v>91</v>
      </c>
      <c r="P21" s="51">
        <v>3816</v>
      </c>
      <c r="Q21" s="64">
        <v>64.7</v>
      </c>
      <c r="R21" s="44">
        <v>21.3</v>
      </c>
      <c r="S21" s="44">
        <f t="shared" si="3"/>
        <v>70.34</v>
      </c>
      <c r="T21" s="63">
        <v>65.3</v>
      </c>
      <c r="U21" s="63">
        <v>69.3</v>
      </c>
      <c r="V21" s="1">
        <v>71.599999999999994</v>
      </c>
      <c r="W21" s="1">
        <v>72</v>
      </c>
      <c r="X21" s="1">
        <v>77</v>
      </c>
      <c r="Y21" s="6">
        <v>1.79</v>
      </c>
      <c r="Z21" s="6">
        <v>12</v>
      </c>
      <c r="AA21" s="44">
        <v>7846</v>
      </c>
      <c r="AB21" s="51">
        <v>25000</v>
      </c>
      <c r="AC21" s="44">
        <v>2.04</v>
      </c>
      <c r="AD21" s="52">
        <v>50</v>
      </c>
      <c r="AE21" s="44">
        <v>1805</v>
      </c>
      <c r="AF21" s="44">
        <v>0</v>
      </c>
      <c r="AG21" s="1">
        <v>3439</v>
      </c>
      <c r="AH21" s="1">
        <v>295</v>
      </c>
      <c r="AI21" s="11">
        <f t="shared" si="4"/>
        <v>3734</v>
      </c>
      <c r="AJ21" s="44">
        <v>2.5929130434782599</v>
      </c>
      <c r="AK21" s="44">
        <v>19.091666666666701</v>
      </c>
      <c r="AL21" s="44">
        <v>6.2530968549209601E-2</v>
      </c>
      <c r="AM21" s="44">
        <v>2.6554440120274698</v>
      </c>
      <c r="AN21" s="44">
        <v>2.53038207492905</v>
      </c>
      <c r="AO21" s="67">
        <v>-2000</v>
      </c>
      <c r="AP21" s="67">
        <v>-4000</v>
      </c>
    </row>
    <row r="22" spans="1:42" x14ac:dyDescent="0.35">
      <c r="A22" s="3">
        <v>44125</v>
      </c>
      <c r="B22" s="103"/>
      <c r="C22" s="69" t="s">
        <v>260</v>
      </c>
      <c r="D22" s="70">
        <f t="shared" si="0"/>
        <v>0</v>
      </c>
      <c r="E22" s="45"/>
      <c r="F22" s="14">
        <v>-5000</v>
      </c>
      <c r="G22" s="29">
        <f t="shared" si="1"/>
        <v>11280</v>
      </c>
      <c r="H22" s="26" t="s">
        <v>258</v>
      </c>
      <c r="I22" s="51">
        <v>7522</v>
      </c>
      <c r="J22" s="51">
        <v>1370</v>
      </c>
      <c r="K22" s="1">
        <v>-2594.6146881774644</v>
      </c>
      <c r="L22" s="1">
        <f t="shared" si="2"/>
        <v>1</v>
      </c>
      <c r="M22" s="1">
        <v>-3189.6161065792794</v>
      </c>
      <c r="N22" s="1">
        <v>-3567.8232361921559</v>
      </c>
      <c r="O22" s="63">
        <v>94</v>
      </c>
      <c r="P22" s="51">
        <v>3775</v>
      </c>
      <c r="Q22" s="64">
        <v>64.3</v>
      </c>
      <c r="R22" s="44">
        <v>21.3</v>
      </c>
      <c r="S22" s="44">
        <f t="shared" si="3"/>
        <v>70.34</v>
      </c>
      <c r="T22" s="63">
        <v>65.400000000000006</v>
      </c>
      <c r="U22" s="63">
        <v>69.3</v>
      </c>
      <c r="V22" s="1">
        <v>71.599999999999994</v>
      </c>
      <c r="W22" s="1">
        <v>72</v>
      </c>
      <c r="X22" s="1">
        <v>77</v>
      </c>
      <c r="Y22" s="6">
        <v>1.59</v>
      </c>
      <c r="Z22" s="6">
        <v>12</v>
      </c>
      <c r="AA22" s="44">
        <v>7690.6666666666697</v>
      </c>
      <c r="AB22" s="51">
        <v>25000</v>
      </c>
      <c r="AC22" s="44">
        <v>1.9066666666666701</v>
      </c>
      <c r="AD22" s="52">
        <v>50</v>
      </c>
      <c r="AE22" s="44">
        <v>1443</v>
      </c>
      <c r="AF22" s="44">
        <v>0</v>
      </c>
      <c r="AG22" s="1">
        <v>2724</v>
      </c>
      <c r="AH22" s="1">
        <v>289</v>
      </c>
      <c r="AI22" s="11">
        <f t="shared" si="4"/>
        <v>3013</v>
      </c>
      <c r="AJ22" s="44">
        <v>2.5743478260869601</v>
      </c>
      <c r="AK22" s="44">
        <v>18.883333333333301</v>
      </c>
      <c r="AL22" s="44">
        <v>6.45237376374896E-2</v>
      </c>
      <c r="AM22" s="44">
        <v>2.6388715637244502</v>
      </c>
      <c r="AN22" s="44">
        <v>2.50982408844947</v>
      </c>
      <c r="AO22" s="67">
        <v>-2000</v>
      </c>
      <c r="AP22" s="67">
        <v>-4000</v>
      </c>
    </row>
    <row r="23" spans="1:42" x14ac:dyDescent="0.35">
      <c r="A23" s="3">
        <v>44126</v>
      </c>
      <c r="B23" s="103"/>
      <c r="C23" s="69" t="s">
        <v>260</v>
      </c>
      <c r="D23" s="70">
        <f t="shared" si="0"/>
        <v>0</v>
      </c>
      <c r="E23" s="45"/>
      <c r="F23" s="14">
        <v>-5000</v>
      </c>
      <c r="G23" s="29">
        <f t="shared" si="1"/>
        <v>11280</v>
      </c>
      <c r="H23" s="26" t="s">
        <v>258</v>
      </c>
      <c r="I23" s="51">
        <v>7853</v>
      </c>
      <c r="J23" s="51">
        <v>1168</v>
      </c>
      <c r="K23" s="1">
        <v>-2765.751472145198</v>
      </c>
      <c r="L23" s="1">
        <f t="shared" si="2"/>
        <v>1</v>
      </c>
      <c r="M23" s="1">
        <v>-3023.3932034020668</v>
      </c>
      <c r="N23" s="1">
        <v>-3465.4586223061683</v>
      </c>
      <c r="O23" s="63">
        <v>98</v>
      </c>
      <c r="P23" s="51">
        <v>3661</v>
      </c>
      <c r="Q23" s="64">
        <v>62.4</v>
      </c>
      <c r="R23" s="44">
        <v>21</v>
      </c>
      <c r="S23" s="44">
        <f t="shared" si="3"/>
        <v>69.800000000000011</v>
      </c>
      <c r="T23" s="63">
        <v>65.400000000000006</v>
      </c>
      <c r="U23" s="63">
        <v>68.900000000000006</v>
      </c>
      <c r="V23" s="1">
        <v>71.599999999999994</v>
      </c>
      <c r="W23" s="1">
        <v>72</v>
      </c>
      <c r="X23" s="1">
        <v>77</v>
      </c>
      <c r="Y23" s="6">
        <v>2.1800000000000002</v>
      </c>
      <c r="Z23" s="6">
        <v>12</v>
      </c>
      <c r="AA23" s="44">
        <v>7648.6666666666697</v>
      </c>
      <c r="AB23" s="51">
        <v>25000</v>
      </c>
      <c r="AC23" s="44">
        <v>1.84666666666667</v>
      </c>
      <c r="AD23" s="52">
        <v>50</v>
      </c>
      <c r="AE23" s="44">
        <v>-718</v>
      </c>
      <c r="AF23" s="44">
        <v>0</v>
      </c>
      <c r="AG23" s="1">
        <v>2716</v>
      </c>
      <c r="AH23" s="1">
        <v>295</v>
      </c>
      <c r="AI23" s="11">
        <f t="shared" si="4"/>
        <v>3011</v>
      </c>
      <c r="AJ23" s="44">
        <v>2.5629018245004298</v>
      </c>
      <c r="AK23" s="44">
        <v>18.75</v>
      </c>
      <c r="AL23" s="44">
        <v>6.7388350788634005E-2</v>
      </c>
      <c r="AM23" s="44">
        <v>2.6302901752890699</v>
      </c>
      <c r="AN23" s="44">
        <v>2.4955134737117999</v>
      </c>
      <c r="AO23" s="67">
        <v>-2000</v>
      </c>
      <c r="AP23" s="67">
        <v>-4000</v>
      </c>
    </row>
    <row r="24" spans="1:42" x14ac:dyDescent="0.35">
      <c r="A24" s="3">
        <v>44127</v>
      </c>
      <c r="B24" s="103"/>
      <c r="C24" s="69" t="s">
        <v>260</v>
      </c>
      <c r="D24" s="70">
        <f t="shared" si="0"/>
        <v>0</v>
      </c>
      <c r="E24" s="45"/>
      <c r="F24" s="14">
        <v>-5000</v>
      </c>
      <c r="G24" s="29">
        <f t="shared" si="1"/>
        <v>11280</v>
      </c>
      <c r="H24" s="26" t="s">
        <v>258</v>
      </c>
      <c r="I24" s="51">
        <v>7586</v>
      </c>
      <c r="J24" s="51">
        <v>1170</v>
      </c>
      <c r="K24" s="1">
        <v>-2830.9201376354927</v>
      </c>
      <c r="L24" s="1">
        <f t="shared" si="2"/>
        <v>1</v>
      </c>
      <c r="M24" s="1">
        <v>-2901.3363827577514</v>
      </c>
      <c r="N24" s="1">
        <v>-3399.8857722935645</v>
      </c>
      <c r="O24" s="63">
        <v>98</v>
      </c>
      <c r="P24" s="51">
        <v>3618</v>
      </c>
      <c r="Q24" s="64">
        <v>61</v>
      </c>
      <c r="R24" s="44">
        <v>20.5</v>
      </c>
      <c r="S24" s="44">
        <f t="shared" si="3"/>
        <v>68.900000000000006</v>
      </c>
      <c r="T24" s="63">
        <v>63.9</v>
      </c>
      <c r="U24" s="63">
        <v>68.099999999999994</v>
      </c>
      <c r="V24" s="1">
        <v>71.599999999999994</v>
      </c>
      <c r="W24" s="1">
        <v>72</v>
      </c>
      <c r="X24" s="1">
        <v>77</v>
      </c>
      <c r="Y24" s="6">
        <v>2.15</v>
      </c>
      <c r="Z24" s="6">
        <v>12</v>
      </c>
      <c r="AA24" s="44">
        <v>7653.6666666666697</v>
      </c>
      <c r="AB24" s="51">
        <v>25000</v>
      </c>
      <c r="AC24" s="44">
        <v>1.79</v>
      </c>
      <c r="AD24" s="52">
        <v>50</v>
      </c>
      <c r="AE24" s="44">
        <v>-1022</v>
      </c>
      <c r="AF24" s="44">
        <v>0</v>
      </c>
      <c r="AG24" s="1">
        <v>2708</v>
      </c>
      <c r="AH24" s="1">
        <v>295</v>
      </c>
      <c r="AI24" s="11">
        <f t="shared" si="4"/>
        <v>3003</v>
      </c>
      <c r="AJ24" s="44">
        <v>2.58572671888599</v>
      </c>
      <c r="AK24" s="44">
        <v>18.725000000000001</v>
      </c>
      <c r="AL24" s="44">
        <v>6.6950995575779798E-2</v>
      </c>
      <c r="AM24" s="44">
        <v>2.6526777144617699</v>
      </c>
      <c r="AN24" s="44">
        <v>2.5187757233102102</v>
      </c>
      <c r="AO24" s="67">
        <v>-2000</v>
      </c>
      <c r="AP24" s="67">
        <v>-4000</v>
      </c>
    </row>
    <row r="25" spans="1:42" x14ac:dyDescent="0.35">
      <c r="A25" s="3">
        <v>44128</v>
      </c>
      <c r="B25" s="103"/>
      <c r="C25" s="69" t="s">
        <v>257</v>
      </c>
      <c r="D25" s="70">
        <f t="shared" si="0"/>
        <v>1</v>
      </c>
      <c r="E25" s="45"/>
      <c r="F25" s="14">
        <v>-5000</v>
      </c>
      <c r="G25" s="29">
        <f t="shared" si="1"/>
        <v>11280</v>
      </c>
      <c r="H25" s="26" t="s">
        <v>258</v>
      </c>
      <c r="I25" s="51">
        <v>7464</v>
      </c>
      <c r="J25" s="51">
        <v>1498</v>
      </c>
      <c r="K25" s="1">
        <v>-2835.2064129064784</v>
      </c>
      <c r="L25" s="1">
        <f t="shared" si="2"/>
        <v>1</v>
      </c>
      <c r="M25" s="1">
        <v>-2827.778068212755</v>
      </c>
      <c r="N25" s="1">
        <v>-3346.1642515690151</v>
      </c>
      <c r="O25" s="63">
        <v>99</v>
      </c>
      <c r="P25" s="51">
        <v>3713</v>
      </c>
      <c r="Q25" s="64">
        <v>60.2</v>
      </c>
      <c r="R25" s="44">
        <v>19.899999999999999</v>
      </c>
      <c r="S25" s="44">
        <f t="shared" si="3"/>
        <v>67.819999999999993</v>
      </c>
      <c r="T25" s="63">
        <v>62.9</v>
      </c>
      <c r="U25" s="63">
        <v>67.5</v>
      </c>
      <c r="V25" s="1">
        <v>71.599999999999994</v>
      </c>
      <c r="W25" s="1">
        <v>72</v>
      </c>
      <c r="X25" s="1">
        <v>77</v>
      </c>
      <c r="Y25" s="6">
        <v>1.71</v>
      </c>
      <c r="Z25" s="6">
        <v>12</v>
      </c>
      <c r="AA25" s="44">
        <v>7634.3333333333303</v>
      </c>
      <c r="AB25" s="51">
        <v>25000</v>
      </c>
      <c r="AC25" s="44">
        <v>1.7933333333333299</v>
      </c>
      <c r="AD25" s="52">
        <v>50</v>
      </c>
      <c r="AE25" s="44">
        <v>-1044</v>
      </c>
      <c r="AF25" s="44">
        <v>0</v>
      </c>
      <c r="AG25" s="1">
        <v>2708</v>
      </c>
      <c r="AH25" s="1">
        <v>300</v>
      </c>
      <c r="AI25" s="11">
        <f t="shared" si="4"/>
        <v>3008</v>
      </c>
      <c r="AJ25" s="44">
        <v>2.6283842794759802</v>
      </c>
      <c r="AK25" s="44">
        <v>18.5833333333333</v>
      </c>
      <c r="AL25" s="44">
        <v>6.4423962900807999E-2</v>
      </c>
      <c r="AM25" s="44">
        <v>2.6928082423767901</v>
      </c>
      <c r="AN25" s="44">
        <v>2.5639603165751699</v>
      </c>
      <c r="AO25" s="67">
        <v>-2000</v>
      </c>
      <c r="AP25" s="67">
        <v>-4000</v>
      </c>
    </row>
    <row r="26" spans="1:42" x14ac:dyDescent="0.35">
      <c r="A26" s="3">
        <v>44129</v>
      </c>
      <c r="B26" s="103"/>
      <c r="C26" s="69" t="s">
        <v>257</v>
      </c>
      <c r="D26" s="70">
        <f t="shared" si="0"/>
        <v>1</v>
      </c>
      <c r="E26" s="45"/>
      <c r="F26" s="14">
        <v>-5000</v>
      </c>
      <c r="G26" s="29">
        <f t="shared" si="1"/>
        <v>11280</v>
      </c>
      <c r="H26" s="26" t="s">
        <v>258</v>
      </c>
      <c r="I26" s="51">
        <v>8023</v>
      </c>
      <c r="J26" s="51">
        <v>2169</v>
      </c>
      <c r="K26" s="1">
        <v>-2685.196646332241</v>
      </c>
      <c r="L26" s="1">
        <f t="shared" si="2"/>
        <v>1</v>
      </c>
      <c r="M26" s="1">
        <v>-2742.3378714393748</v>
      </c>
      <c r="N26" s="1">
        <v>-3273.1116997126287</v>
      </c>
      <c r="O26" s="63">
        <v>100</v>
      </c>
      <c r="P26" s="51">
        <v>3711</v>
      </c>
      <c r="Q26" s="64">
        <v>56.9</v>
      </c>
      <c r="R26" s="44">
        <v>19.5</v>
      </c>
      <c r="S26" s="44">
        <f t="shared" si="3"/>
        <v>67.099999999999994</v>
      </c>
      <c r="T26" s="63">
        <v>61.4</v>
      </c>
      <c r="U26" s="63">
        <v>66.7</v>
      </c>
      <c r="V26" s="1">
        <v>71.599999999999994</v>
      </c>
      <c r="W26" s="1">
        <v>72</v>
      </c>
      <c r="X26" s="1">
        <v>77</v>
      </c>
      <c r="Y26" s="6">
        <v>1.9</v>
      </c>
      <c r="Z26" s="6">
        <v>12</v>
      </c>
      <c r="AA26" s="44">
        <v>7691</v>
      </c>
      <c r="AB26" s="51">
        <v>25000</v>
      </c>
      <c r="AC26" s="44">
        <v>1.74</v>
      </c>
      <c r="AD26" s="52">
        <v>50</v>
      </c>
      <c r="AE26" s="44">
        <v>711</v>
      </c>
      <c r="AF26" s="44">
        <v>0</v>
      </c>
      <c r="AG26" s="1">
        <v>2700</v>
      </c>
      <c r="AH26" s="1">
        <v>294</v>
      </c>
      <c r="AI26" s="11">
        <f t="shared" si="4"/>
        <v>2994</v>
      </c>
      <c r="AJ26" s="44">
        <v>2.6622608695652201</v>
      </c>
      <c r="AK26" s="44">
        <v>18.475000000000001</v>
      </c>
      <c r="AL26" s="44">
        <v>6.6911395447150898E-2</v>
      </c>
      <c r="AM26" s="44">
        <v>2.72917226501237</v>
      </c>
      <c r="AN26" s="44">
        <v>2.5953494741180698</v>
      </c>
      <c r="AO26" s="67">
        <v>-2000</v>
      </c>
      <c r="AP26" s="67">
        <v>-4000</v>
      </c>
    </row>
    <row r="27" spans="1:42" x14ac:dyDescent="0.35">
      <c r="A27" s="3">
        <v>44130</v>
      </c>
      <c r="B27" s="103"/>
      <c r="C27" s="69" t="s">
        <v>257</v>
      </c>
      <c r="D27" s="70">
        <f t="shared" si="0"/>
        <v>1</v>
      </c>
      <c r="E27" s="45"/>
      <c r="F27" s="14">
        <v>-5000</v>
      </c>
      <c r="G27" s="29">
        <f t="shared" si="1"/>
        <v>11280</v>
      </c>
      <c r="H27" s="26" t="s">
        <v>258</v>
      </c>
      <c r="I27" s="51">
        <v>8235</v>
      </c>
      <c r="J27" s="51">
        <v>2199</v>
      </c>
      <c r="K27" s="1">
        <v>-1673.518495407109</v>
      </c>
      <c r="L27" s="1">
        <f t="shared" si="2"/>
        <v>1</v>
      </c>
      <c r="M27" s="1">
        <v>-2558.1186328853037</v>
      </c>
      <c r="N27" s="1">
        <v>-3129.3794760509918</v>
      </c>
      <c r="O27" s="63">
        <v>99</v>
      </c>
      <c r="P27" s="51">
        <v>3645</v>
      </c>
      <c r="Q27" s="64">
        <v>55.8</v>
      </c>
      <c r="R27" s="44">
        <v>18.100000000000001</v>
      </c>
      <c r="S27" s="44">
        <f t="shared" si="3"/>
        <v>64.580000000000013</v>
      </c>
      <c r="T27" s="63">
        <v>57.8</v>
      </c>
      <c r="U27" s="63">
        <v>64</v>
      </c>
      <c r="V27" s="1">
        <v>71.599999999999994</v>
      </c>
      <c r="W27" s="1">
        <v>72</v>
      </c>
      <c r="X27" s="1">
        <v>77</v>
      </c>
      <c r="Y27" s="6">
        <v>3.1</v>
      </c>
      <c r="Z27" s="6">
        <v>12</v>
      </c>
      <c r="AA27" s="44">
        <v>7907.3333333333303</v>
      </c>
      <c r="AB27" s="51">
        <v>25000</v>
      </c>
      <c r="AC27" s="44">
        <v>1.87333333333333</v>
      </c>
      <c r="AD27" s="52">
        <v>50</v>
      </c>
      <c r="AE27" s="44">
        <v>3378</v>
      </c>
      <c r="AF27" s="44">
        <v>0</v>
      </c>
      <c r="AG27" s="1">
        <v>1910</v>
      </c>
      <c r="AH27" s="1">
        <v>294</v>
      </c>
      <c r="AI27" s="11">
        <f t="shared" si="4"/>
        <v>2204</v>
      </c>
      <c r="AJ27" s="44">
        <v>2.6369337979094101</v>
      </c>
      <c r="AK27" s="44">
        <v>18.383333333333301</v>
      </c>
      <c r="AL27" s="44">
        <v>6.5027100049879605E-2</v>
      </c>
      <c r="AM27" s="44">
        <v>2.7019608979592902</v>
      </c>
      <c r="AN27" s="44">
        <v>2.57190669785953</v>
      </c>
      <c r="AO27" s="67">
        <v>-2000</v>
      </c>
      <c r="AP27" s="67">
        <v>-4000</v>
      </c>
    </row>
    <row r="28" spans="1:42" x14ac:dyDescent="0.35">
      <c r="A28" s="3">
        <v>44131</v>
      </c>
      <c r="B28" s="103"/>
      <c r="C28" s="69" t="s">
        <v>257</v>
      </c>
      <c r="D28" s="70">
        <f t="shared" si="0"/>
        <v>1</v>
      </c>
      <c r="E28" s="45"/>
      <c r="F28" s="14">
        <v>-5000</v>
      </c>
      <c r="G28" s="29">
        <f t="shared" si="1"/>
        <v>11280</v>
      </c>
      <c r="H28" s="26" t="s">
        <v>258</v>
      </c>
      <c r="I28" s="51">
        <v>7196</v>
      </c>
      <c r="J28" s="51">
        <v>1822</v>
      </c>
      <c r="K28" s="1">
        <v>-2271.9576686866653</v>
      </c>
      <c r="L28" s="1">
        <f t="shared" si="2"/>
        <v>1</v>
      </c>
      <c r="M28" s="1">
        <v>-2459.3598721935969</v>
      </c>
      <c r="N28" s="1">
        <v>-3003.9450676041629</v>
      </c>
      <c r="O28" s="63">
        <v>99</v>
      </c>
      <c r="P28" s="51">
        <v>3773</v>
      </c>
      <c r="Q28" s="64">
        <v>55.6</v>
      </c>
      <c r="R28" s="44">
        <v>17.399999999999999</v>
      </c>
      <c r="S28" s="44">
        <f t="shared" si="3"/>
        <v>63.319999999999993</v>
      </c>
      <c r="T28" s="63">
        <v>56.9</v>
      </c>
      <c r="U28" s="63">
        <v>63.1</v>
      </c>
      <c r="V28" s="1">
        <v>71.599999999999994</v>
      </c>
      <c r="W28" s="1">
        <v>72</v>
      </c>
      <c r="X28" s="1">
        <v>77</v>
      </c>
      <c r="Y28" s="6">
        <v>3.4</v>
      </c>
      <c r="Z28" s="6">
        <v>12</v>
      </c>
      <c r="AA28" s="44">
        <v>7818</v>
      </c>
      <c r="AB28" s="51">
        <v>25000</v>
      </c>
      <c r="AC28" s="44">
        <v>1.9933333333333301</v>
      </c>
      <c r="AD28" s="52">
        <v>50</v>
      </c>
      <c r="AE28" s="44">
        <v>2807</v>
      </c>
      <c r="AF28" s="44">
        <v>0</v>
      </c>
      <c r="AG28" s="1">
        <v>1871</v>
      </c>
      <c r="AH28" s="1">
        <v>995</v>
      </c>
      <c r="AI28" s="11">
        <f t="shared" si="4"/>
        <v>2866</v>
      </c>
      <c r="AJ28" s="44">
        <v>3.2928318584070801</v>
      </c>
      <c r="AK28" s="44">
        <v>18.233333333333299</v>
      </c>
      <c r="AL28" s="44">
        <v>0.144853760810747</v>
      </c>
      <c r="AM28" s="44">
        <v>3.43768561921783</v>
      </c>
      <c r="AN28" s="44">
        <v>3.1479780975963298</v>
      </c>
      <c r="AO28" s="67">
        <v>-1500</v>
      </c>
      <c r="AP28" s="67">
        <v>-4000</v>
      </c>
    </row>
    <row r="29" spans="1:42" x14ac:dyDescent="0.35">
      <c r="A29" s="3">
        <v>44132</v>
      </c>
      <c r="B29" s="103"/>
      <c r="C29" s="69" t="s">
        <v>260</v>
      </c>
      <c r="D29" s="70">
        <f t="shared" si="0"/>
        <v>0</v>
      </c>
      <c r="E29" s="45"/>
      <c r="F29" s="14">
        <v>-5000</v>
      </c>
      <c r="G29" s="29">
        <f t="shared" si="1"/>
        <v>11280</v>
      </c>
      <c r="H29" s="26" t="s">
        <v>258</v>
      </c>
      <c r="I29" s="51">
        <v>7381</v>
      </c>
      <c r="J29" s="51">
        <v>1423</v>
      </c>
      <c r="K29" s="1">
        <v>-2428.3214126543985</v>
      </c>
      <c r="L29" s="1">
        <f t="shared" si="2"/>
        <v>1</v>
      </c>
      <c r="M29" s="1">
        <v>-2378.8401271973785</v>
      </c>
      <c r="N29" s="1">
        <v>-2914.9428549569666</v>
      </c>
      <c r="O29" s="63">
        <v>100</v>
      </c>
      <c r="P29" s="51">
        <v>3934</v>
      </c>
      <c r="Q29" s="64">
        <v>55.8</v>
      </c>
      <c r="R29" s="44">
        <v>17.2</v>
      </c>
      <c r="S29" s="44">
        <f t="shared" si="3"/>
        <v>62.96</v>
      </c>
      <c r="T29" s="63">
        <v>57.2</v>
      </c>
      <c r="U29" s="63">
        <v>62.7</v>
      </c>
      <c r="V29" s="1">
        <v>71.599999999999994</v>
      </c>
      <c r="W29" s="1">
        <v>72</v>
      </c>
      <c r="X29" s="1">
        <v>77</v>
      </c>
      <c r="Y29" s="6" t="s">
        <v>259</v>
      </c>
      <c r="Z29" s="6">
        <v>12</v>
      </c>
      <c r="AA29" s="44">
        <v>7604</v>
      </c>
      <c r="AB29" s="51">
        <v>25000</v>
      </c>
      <c r="AC29" s="44">
        <v>2.1150000000000002</v>
      </c>
      <c r="AD29" s="52">
        <v>50</v>
      </c>
      <c r="AE29" s="44">
        <v>2132</v>
      </c>
      <c r="AF29" s="44">
        <v>0</v>
      </c>
      <c r="AG29" s="1">
        <v>1870</v>
      </c>
      <c r="AH29" s="1">
        <v>993</v>
      </c>
      <c r="AI29" s="11">
        <f t="shared" si="4"/>
        <v>2863</v>
      </c>
      <c r="AJ29" s="44">
        <v>3.32538955087076</v>
      </c>
      <c r="AK29" s="44">
        <v>17.816666666666698</v>
      </c>
      <c r="AL29" s="44">
        <v>8.9963589281984002E-2</v>
      </c>
      <c r="AM29" s="44">
        <v>3.4153531401527499</v>
      </c>
      <c r="AN29" s="44">
        <v>3.2354259615887799</v>
      </c>
      <c r="AO29" s="67">
        <v>-1500</v>
      </c>
      <c r="AP29" s="67">
        <v>-4000</v>
      </c>
    </row>
    <row r="30" spans="1:42" x14ac:dyDescent="0.35">
      <c r="A30" s="3">
        <v>44133</v>
      </c>
      <c r="B30" s="103"/>
      <c r="C30" s="69" t="s">
        <v>260</v>
      </c>
      <c r="D30" s="70">
        <f t="shared" si="0"/>
        <v>0</v>
      </c>
      <c r="E30" s="45"/>
      <c r="F30" s="14">
        <v>-5000</v>
      </c>
      <c r="G30" s="29">
        <f t="shared" si="1"/>
        <v>11280</v>
      </c>
      <c r="H30" s="26" t="s">
        <v>258</v>
      </c>
      <c r="I30" s="51">
        <v>7594</v>
      </c>
      <c r="J30" s="51">
        <v>1332</v>
      </c>
      <c r="K30" s="1">
        <v>-2303.2337591630958</v>
      </c>
      <c r="L30" s="1">
        <f t="shared" si="2"/>
        <v>1</v>
      </c>
      <c r="M30" s="1">
        <v>-2272.4455964487015</v>
      </c>
      <c r="N30" s="1">
        <v>-2816.0215130037095</v>
      </c>
      <c r="O30" s="63">
        <v>99</v>
      </c>
      <c r="P30" s="51">
        <v>3887</v>
      </c>
      <c r="Q30" s="64">
        <v>56.1</v>
      </c>
      <c r="R30" s="44">
        <v>16.899999999999999</v>
      </c>
      <c r="S30" s="44">
        <f t="shared" si="3"/>
        <v>62.42</v>
      </c>
      <c r="T30" s="63">
        <v>58</v>
      </c>
      <c r="U30" s="63">
        <v>62.5</v>
      </c>
      <c r="V30" s="1">
        <v>71.599999999999994</v>
      </c>
      <c r="W30" s="1">
        <v>72</v>
      </c>
      <c r="X30" s="1">
        <v>77</v>
      </c>
      <c r="Y30" s="6">
        <v>2.44</v>
      </c>
      <c r="Z30" s="6">
        <v>12</v>
      </c>
      <c r="AA30" s="44">
        <v>7390.3333333333303</v>
      </c>
      <c r="AB30" s="51">
        <v>25000</v>
      </c>
      <c r="AC30" s="44">
        <v>2.125</v>
      </c>
      <c r="AD30" s="52">
        <v>50</v>
      </c>
      <c r="AE30" s="44">
        <v>1312</v>
      </c>
      <c r="AF30" s="44">
        <v>0</v>
      </c>
      <c r="AG30" s="1">
        <v>1867</v>
      </c>
      <c r="AH30" s="1">
        <v>692</v>
      </c>
      <c r="AI30" s="11">
        <f t="shared" si="4"/>
        <v>2559</v>
      </c>
      <c r="AJ30" s="44">
        <v>3.5758951965065502</v>
      </c>
      <c r="AK30" s="44">
        <v>17.649999999999999</v>
      </c>
      <c r="AL30" s="44">
        <v>9.3814869078905697E-2</v>
      </c>
      <c r="AM30" s="44">
        <v>3.66971006558546</v>
      </c>
      <c r="AN30" s="44">
        <v>3.48208032742764</v>
      </c>
      <c r="AO30" s="67">
        <v>-1500</v>
      </c>
      <c r="AP30" s="67">
        <v>-4000</v>
      </c>
    </row>
    <row r="31" spans="1:42" x14ac:dyDescent="0.35">
      <c r="A31" s="3">
        <v>44134</v>
      </c>
      <c r="B31" s="103"/>
      <c r="C31" s="69" t="s">
        <v>260</v>
      </c>
      <c r="D31" s="70">
        <f t="shared" si="0"/>
        <v>0</v>
      </c>
      <c r="E31" s="45"/>
      <c r="F31" s="14">
        <v>-5000</v>
      </c>
      <c r="G31" s="29">
        <f t="shared" si="1"/>
        <v>11280</v>
      </c>
      <c r="H31" s="26" t="s">
        <v>258</v>
      </c>
      <c r="I31" s="51">
        <v>7519</v>
      </c>
      <c r="J31" s="51">
        <v>1686</v>
      </c>
      <c r="K31" s="1">
        <v>-2154.3748333753465</v>
      </c>
      <c r="L31" s="1">
        <f t="shared" si="2"/>
        <v>1</v>
      </c>
      <c r="M31" s="1">
        <v>-2166.2812338573231</v>
      </c>
      <c r="N31" s="1">
        <v>-2706.8972408001728</v>
      </c>
      <c r="O31" s="63">
        <v>99</v>
      </c>
      <c r="P31" s="51">
        <v>3860</v>
      </c>
      <c r="Q31" s="64">
        <v>56.3</v>
      </c>
      <c r="R31" s="44">
        <v>16.899999999999999</v>
      </c>
      <c r="S31" s="44">
        <f t="shared" si="3"/>
        <v>62.42</v>
      </c>
      <c r="T31" s="63">
        <v>58.1</v>
      </c>
      <c r="U31" s="63">
        <v>62.5</v>
      </c>
      <c r="V31" s="1">
        <v>71.599999999999994</v>
      </c>
      <c r="W31" s="1">
        <v>72</v>
      </c>
      <c r="X31" s="1">
        <v>77</v>
      </c>
      <c r="Y31" s="6">
        <v>2.27</v>
      </c>
      <c r="Z31" s="6">
        <v>12</v>
      </c>
      <c r="AA31" s="44">
        <v>7498</v>
      </c>
      <c r="AB31" s="51">
        <v>25000</v>
      </c>
      <c r="AC31" s="44">
        <v>2.1</v>
      </c>
      <c r="AD31" s="52">
        <v>50</v>
      </c>
      <c r="AE31" s="44">
        <v>71</v>
      </c>
      <c r="AF31" s="44">
        <v>0</v>
      </c>
      <c r="AG31" s="1">
        <v>1867</v>
      </c>
      <c r="AH31" s="1">
        <v>490</v>
      </c>
      <c r="AI31" s="11">
        <f t="shared" si="4"/>
        <v>2357</v>
      </c>
      <c r="AJ31" s="44">
        <v>3.2623580786026198</v>
      </c>
      <c r="AK31" s="44">
        <v>17.5818181818182</v>
      </c>
      <c r="AL31" s="44">
        <v>7.5966345197339094E-2</v>
      </c>
      <c r="AM31" s="44">
        <v>3.3383244237999601</v>
      </c>
      <c r="AN31" s="44">
        <v>3.18639173340528</v>
      </c>
      <c r="AO31" s="67">
        <v>-1500</v>
      </c>
      <c r="AP31" s="67">
        <v>-4000</v>
      </c>
    </row>
    <row r="32" spans="1:42" x14ac:dyDescent="0.35">
      <c r="A32" s="3">
        <v>44135</v>
      </c>
      <c r="B32" s="103"/>
      <c r="C32" s="69" t="s">
        <v>257</v>
      </c>
      <c r="D32" s="70">
        <f t="shared" si="0"/>
        <v>1</v>
      </c>
      <c r="E32" s="45"/>
      <c r="F32" s="14">
        <v>-5000</v>
      </c>
      <c r="G32" s="29">
        <f t="shared" si="1"/>
        <v>11280</v>
      </c>
      <c r="H32" s="26" t="s">
        <v>258</v>
      </c>
      <c r="I32" s="51">
        <v>7738</v>
      </c>
      <c r="J32" s="51">
        <v>1916</v>
      </c>
      <c r="K32" s="1">
        <v>-2472.3501966221329</v>
      </c>
      <c r="L32" s="1">
        <f t="shared" si="2"/>
        <v>1</v>
      </c>
      <c r="M32" s="1">
        <v>-2326.0475741003274</v>
      </c>
      <c r="N32" s="1">
        <v>-2626.5746842709491</v>
      </c>
      <c r="O32" s="63">
        <v>100</v>
      </c>
      <c r="P32" s="51">
        <v>3923</v>
      </c>
      <c r="Q32" s="64">
        <v>56.9</v>
      </c>
      <c r="R32" s="44">
        <v>16.7</v>
      </c>
      <c r="S32" s="44">
        <f t="shared" si="3"/>
        <v>62.06</v>
      </c>
      <c r="T32" s="63">
        <v>58</v>
      </c>
      <c r="U32" s="63">
        <v>62.4</v>
      </c>
      <c r="V32" s="1">
        <v>71.599999999999994</v>
      </c>
      <c r="W32" s="1">
        <v>72</v>
      </c>
      <c r="X32" s="1">
        <v>77</v>
      </c>
      <c r="Y32" s="6">
        <v>2.41</v>
      </c>
      <c r="Z32" s="6">
        <v>12</v>
      </c>
      <c r="AA32" s="44">
        <v>7617</v>
      </c>
      <c r="AB32" s="51">
        <v>25000</v>
      </c>
      <c r="AC32" s="44">
        <v>2.09</v>
      </c>
      <c r="AD32" s="52">
        <v>50</v>
      </c>
      <c r="AE32" s="44">
        <v>-181</v>
      </c>
      <c r="AF32" s="44">
        <v>0</v>
      </c>
      <c r="AG32" s="1">
        <v>1862</v>
      </c>
      <c r="AH32" s="1">
        <v>999</v>
      </c>
      <c r="AI32" s="11">
        <f t="shared" si="4"/>
        <v>2861</v>
      </c>
      <c r="AJ32" s="44">
        <v>2.82084444444444</v>
      </c>
      <c r="AK32" s="44">
        <v>17.3727272727273</v>
      </c>
      <c r="AL32" s="44">
        <v>6.3064163587303795E-2</v>
      </c>
      <c r="AM32" s="44">
        <v>2.8839086080317502</v>
      </c>
      <c r="AN32" s="44">
        <v>2.7577802808571401</v>
      </c>
      <c r="AO32" s="67">
        <v>-1500</v>
      </c>
      <c r="AP32" s="67">
        <v>-4000</v>
      </c>
    </row>
    <row r="33" spans="1:42" x14ac:dyDescent="0.35">
      <c r="A33" s="3">
        <v>44136</v>
      </c>
      <c r="B33" s="103"/>
      <c r="C33" s="69" t="s">
        <v>257</v>
      </c>
      <c r="D33" s="70">
        <f t="shared" si="0"/>
        <v>1</v>
      </c>
      <c r="E33" s="45"/>
      <c r="F33" s="14">
        <v>-5000</v>
      </c>
      <c r="G33" s="29">
        <f t="shared" si="1"/>
        <v>11280</v>
      </c>
      <c r="H33" s="26" t="s">
        <v>258</v>
      </c>
      <c r="I33" s="51">
        <v>7676</v>
      </c>
      <c r="J33" s="51">
        <v>2268</v>
      </c>
      <c r="K33" s="1">
        <v>-1890.45136</v>
      </c>
      <c r="L33" s="1">
        <f t="shared" si="2"/>
        <v>1</v>
      </c>
      <c r="M33" s="1">
        <v>-2249.7463123629946</v>
      </c>
      <c r="N33" s="1">
        <v>-2515.8066213525867</v>
      </c>
      <c r="O33" s="63">
        <v>100</v>
      </c>
      <c r="P33" s="51">
        <v>3848</v>
      </c>
      <c r="Q33" s="64">
        <v>57.4</v>
      </c>
      <c r="R33" s="44">
        <v>16.600000000000001</v>
      </c>
      <c r="S33" s="44">
        <f t="shared" si="3"/>
        <v>61.88</v>
      </c>
      <c r="T33" s="63">
        <v>58</v>
      </c>
      <c r="U33" s="63">
        <v>62.3</v>
      </c>
      <c r="V33" s="1">
        <v>71.599999999999994</v>
      </c>
      <c r="W33" s="1">
        <v>72</v>
      </c>
      <c r="X33" s="1">
        <v>77</v>
      </c>
      <c r="Y33" s="6">
        <v>2.4</v>
      </c>
      <c r="Z33" s="6">
        <v>12</v>
      </c>
      <c r="AA33" s="44">
        <v>7644.3333333333303</v>
      </c>
      <c r="AB33" s="51">
        <v>25000</v>
      </c>
      <c r="AC33" s="44">
        <v>2.04666666666667</v>
      </c>
      <c r="AD33" s="52">
        <v>50</v>
      </c>
      <c r="AE33" s="44">
        <v>1964</v>
      </c>
      <c r="AF33" s="44">
        <v>0</v>
      </c>
      <c r="AG33" s="1">
        <v>1864</v>
      </c>
      <c r="AH33" s="1">
        <v>473</v>
      </c>
      <c r="AI33" s="11">
        <f t="shared" si="4"/>
        <v>2337</v>
      </c>
      <c r="AJ33" s="44">
        <v>2.4195533272561498</v>
      </c>
      <c r="AK33" s="44">
        <v>17.345454545454501</v>
      </c>
      <c r="AL33" s="44">
        <v>4.1329407486960401E-2</v>
      </c>
      <c r="AM33" s="44">
        <v>2.4608827347431101</v>
      </c>
      <c r="AN33" s="44">
        <v>2.3782239197691899</v>
      </c>
      <c r="AO33" s="67">
        <v>-1500</v>
      </c>
      <c r="AP33" s="67">
        <v>-4000</v>
      </c>
    </row>
    <row r="34" spans="1:42" x14ac:dyDescent="0.35">
      <c r="A34" s="3">
        <v>44137</v>
      </c>
      <c r="B34" s="103"/>
      <c r="C34" s="69" t="s">
        <v>260</v>
      </c>
      <c r="D34" s="70">
        <f t="shared" si="0"/>
        <v>0</v>
      </c>
      <c r="E34" s="45"/>
      <c r="F34" s="14">
        <v>-5000</v>
      </c>
      <c r="G34" s="29">
        <f t="shared" si="1"/>
        <v>11280</v>
      </c>
      <c r="H34" s="26" t="s">
        <v>258</v>
      </c>
      <c r="I34" s="51">
        <v>7165</v>
      </c>
      <c r="J34" s="51">
        <v>2000</v>
      </c>
      <c r="K34" s="1">
        <v>-1311.2550753718174</v>
      </c>
      <c r="L34" s="1">
        <f t="shared" si="2"/>
        <v>1</v>
      </c>
      <c r="M34" s="1">
        <v>-2026.3330449064786</v>
      </c>
      <c r="N34" s="1">
        <v>-2380.6821277626127</v>
      </c>
      <c r="O34" s="63">
        <v>100</v>
      </c>
      <c r="P34" s="51">
        <v>3890</v>
      </c>
      <c r="Q34" s="64">
        <v>57.5</v>
      </c>
      <c r="R34" s="44">
        <v>16.399999999999999</v>
      </c>
      <c r="S34" s="44">
        <f t="shared" si="3"/>
        <v>61.519999999999996</v>
      </c>
      <c r="T34" s="63">
        <v>57.7</v>
      </c>
      <c r="U34" s="63">
        <v>62.2</v>
      </c>
      <c r="V34" s="1">
        <v>71.599999999999994</v>
      </c>
      <c r="W34" s="1">
        <v>72</v>
      </c>
      <c r="X34" s="1">
        <v>77</v>
      </c>
      <c r="Y34" s="6">
        <v>2.2400000000000002</v>
      </c>
      <c r="Z34" s="6">
        <v>12</v>
      </c>
      <c r="AA34" s="44">
        <v>7526.3333333333303</v>
      </c>
      <c r="AB34" s="51">
        <v>25000</v>
      </c>
      <c r="AC34" s="44">
        <v>2.0633333333333299</v>
      </c>
      <c r="AD34" s="52">
        <v>50</v>
      </c>
      <c r="AE34" s="44">
        <v>3806</v>
      </c>
      <c r="AF34" s="44">
        <v>0</v>
      </c>
      <c r="AG34" s="1">
        <v>1869</v>
      </c>
      <c r="AH34" s="1">
        <v>0</v>
      </c>
      <c r="AI34" s="11">
        <f t="shared" si="4"/>
        <v>1869</v>
      </c>
      <c r="AJ34" s="44">
        <v>2.31325757575758</v>
      </c>
      <c r="AK34" s="44">
        <v>17.1727272727273</v>
      </c>
      <c r="AL34" s="44">
        <v>2.82272556906638E-2</v>
      </c>
      <c r="AM34" s="44">
        <v>2.3414848314482399</v>
      </c>
      <c r="AN34" s="44">
        <v>2.2850303200669102</v>
      </c>
      <c r="AO34" s="67">
        <v>-1500</v>
      </c>
      <c r="AP34" s="67">
        <v>-4000</v>
      </c>
    </row>
    <row r="35" spans="1:42" x14ac:dyDescent="0.35">
      <c r="A35" s="3">
        <v>44138</v>
      </c>
      <c r="B35" s="103"/>
      <c r="C35" s="69" t="s">
        <v>260</v>
      </c>
      <c r="D35" s="70">
        <f t="shared" si="0"/>
        <v>0</v>
      </c>
      <c r="E35" s="45"/>
      <c r="F35" s="14">
        <v>-5000</v>
      </c>
      <c r="G35" s="29">
        <f t="shared" si="1"/>
        <v>11280</v>
      </c>
      <c r="H35" s="26" t="s">
        <v>258</v>
      </c>
      <c r="I35" s="51">
        <v>7165</v>
      </c>
      <c r="J35" s="51">
        <v>1556</v>
      </c>
      <c r="K35" s="1">
        <v>-1406.1183903201409</v>
      </c>
      <c r="L35" s="1">
        <f t="shared" si="2"/>
        <v>1</v>
      </c>
      <c r="M35" s="1">
        <v>-1846.9099711378876</v>
      </c>
      <c r="N35" s="1">
        <v>-2258.8050391998272</v>
      </c>
      <c r="O35" s="63">
        <v>100</v>
      </c>
      <c r="P35" s="51">
        <v>4022</v>
      </c>
      <c r="Q35" s="64">
        <v>57.5</v>
      </c>
      <c r="R35" s="44">
        <v>16.399999999999999</v>
      </c>
      <c r="S35" s="44">
        <f t="shared" si="3"/>
        <v>61.519999999999996</v>
      </c>
      <c r="T35" s="63">
        <v>58.1</v>
      </c>
      <c r="U35" s="63">
        <v>62.2</v>
      </c>
      <c r="V35" s="1">
        <v>71.599999999999994</v>
      </c>
      <c r="W35" s="1">
        <v>72</v>
      </c>
      <c r="X35" s="1">
        <v>77</v>
      </c>
      <c r="Y35" s="6">
        <v>2.11</v>
      </c>
      <c r="Z35" s="6">
        <v>12</v>
      </c>
      <c r="AA35" s="44">
        <v>7335.3333333333303</v>
      </c>
      <c r="AB35" s="51">
        <v>25000</v>
      </c>
      <c r="AC35" s="44">
        <v>2.0133333333333301</v>
      </c>
      <c r="AD35" s="52">
        <v>50</v>
      </c>
      <c r="AE35" s="44">
        <v>2561</v>
      </c>
      <c r="AF35" s="44">
        <v>0</v>
      </c>
      <c r="AG35" s="1">
        <v>1850</v>
      </c>
      <c r="AH35" s="1">
        <v>0</v>
      </c>
      <c r="AI35" s="11">
        <f t="shared" si="4"/>
        <v>1850</v>
      </c>
      <c r="AJ35" s="44">
        <v>2.2994995450409501</v>
      </c>
      <c r="AK35" s="44">
        <v>16.975000000000001</v>
      </c>
      <c r="AL35" s="44">
        <v>2.9171177370069301E-2</v>
      </c>
      <c r="AM35" s="44">
        <v>2.3286707224110201</v>
      </c>
      <c r="AN35" s="44">
        <v>2.2703283676708801</v>
      </c>
      <c r="AO35" s="67">
        <v>-1500</v>
      </c>
      <c r="AP35" s="67">
        <v>-3500</v>
      </c>
    </row>
    <row r="36" spans="1:42" x14ac:dyDescent="0.35">
      <c r="A36" s="3">
        <v>44139</v>
      </c>
      <c r="B36" s="103"/>
      <c r="C36" s="69" t="s">
        <v>260</v>
      </c>
      <c r="D36" s="70">
        <f t="shared" si="0"/>
        <v>0</v>
      </c>
      <c r="E36" s="45"/>
      <c r="F36" s="14">
        <v>-5000</v>
      </c>
      <c r="G36" s="29">
        <f t="shared" si="1"/>
        <v>11280</v>
      </c>
      <c r="H36" s="26" t="s">
        <v>258</v>
      </c>
      <c r="I36" s="51">
        <v>7867</v>
      </c>
      <c r="J36" s="51">
        <v>1229</v>
      </c>
      <c r="K36" s="1">
        <v>-1548.973415326443</v>
      </c>
      <c r="L36" s="1">
        <f t="shared" si="2"/>
        <v>1</v>
      </c>
      <c r="M36" s="1">
        <v>-1725.8296875281067</v>
      </c>
      <c r="N36" s="1">
        <v>-2184.1163768533256</v>
      </c>
      <c r="O36" s="63">
        <v>101</v>
      </c>
      <c r="P36" s="51">
        <v>4046</v>
      </c>
      <c r="Q36" s="64">
        <v>57.4</v>
      </c>
      <c r="R36" s="44">
        <v>16.399999999999999</v>
      </c>
      <c r="S36" s="44">
        <f t="shared" si="3"/>
        <v>61.519999999999996</v>
      </c>
      <c r="T36" s="63">
        <v>58.5</v>
      </c>
      <c r="U36" s="63">
        <v>62.2</v>
      </c>
      <c r="V36" s="1">
        <v>71.599999999999994</v>
      </c>
      <c r="W36" s="1">
        <v>72</v>
      </c>
      <c r="X36" s="1">
        <v>77</v>
      </c>
      <c r="Y36" s="6">
        <v>1.21</v>
      </c>
      <c r="Z36" s="6">
        <v>12</v>
      </c>
      <c r="AA36" s="44">
        <v>7399</v>
      </c>
      <c r="AB36" s="51">
        <v>25000</v>
      </c>
      <c r="AC36" s="44">
        <v>1.9833333333333301</v>
      </c>
      <c r="AD36" s="52">
        <v>50</v>
      </c>
      <c r="AE36" s="44">
        <v>637</v>
      </c>
      <c r="AF36" s="44">
        <v>0</v>
      </c>
      <c r="AG36" s="1">
        <v>1803</v>
      </c>
      <c r="AH36" s="1">
        <v>0</v>
      </c>
      <c r="AI36" s="11">
        <f t="shared" si="4"/>
        <v>1803</v>
      </c>
      <c r="AJ36" s="44">
        <v>2.24765217391304</v>
      </c>
      <c r="AK36" s="44">
        <v>16.774999999999999</v>
      </c>
      <c r="AL36" s="44">
        <v>2.4736223925843698E-2</v>
      </c>
      <c r="AM36" s="44">
        <v>2.2723883978388901</v>
      </c>
      <c r="AN36" s="44">
        <v>2.2229159499872</v>
      </c>
      <c r="AO36" s="67">
        <v>-1500</v>
      </c>
      <c r="AP36" s="67">
        <v>-3500</v>
      </c>
    </row>
    <row r="37" spans="1:42" x14ac:dyDescent="0.35">
      <c r="A37" s="3">
        <v>44140</v>
      </c>
      <c r="B37" s="103"/>
      <c r="C37" s="69" t="s">
        <v>260</v>
      </c>
      <c r="D37" s="70">
        <f t="shared" si="0"/>
        <v>0</v>
      </c>
      <c r="E37" s="45"/>
      <c r="F37" s="14">
        <v>-5000</v>
      </c>
      <c r="G37" s="29">
        <f t="shared" si="1"/>
        <v>11280</v>
      </c>
      <c r="H37" s="26" t="s">
        <v>258</v>
      </c>
      <c r="I37" s="51">
        <v>7639</v>
      </c>
      <c r="J37" s="51">
        <v>1121</v>
      </c>
      <c r="K37" s="1">
        <v>-2136.0698037106126</v>
      </c>
      <c r="L37" s="1">
        <f t="shared" si="2"/>
        <v>1</v>
      </c>
      <c r="M37" s="1">
        <v>-1658.5736089458028</v>
      </c>
      <c r="N37" s="1">
        <v>-2139.1391148222838</v>
      </c>
      <c r="O37" s="63">
        <v>101</v>
      </c>
      <c r="P37" s="51">
        <v>4027</v>
      </c>
      <c r="Q37" s="64">
        <v>57.7</v>
      </c>
      <c r="R37" s="44">
        <v>16.5</v>
      </c>
      <c r="S37" s="44">
        <f t="shared" si="3"/>
        <v>61.7</v>
      </c>
      <c r="T37" s="63">
        <v>59.3</v>
      </c>
      <c r="U37" s="63">
        <v>62.3</v>
      </c>
      <c r="V37" s="1">
        <v>71.599999999999994</v>
      </c>
      <c r="W37" s="1">
        <v>72</v>
      </c>
      <c r="X37" s="1">
        <v>77</v>
      </c>
      <c r="Y37" s="6">
        <v>3.89</v>
      </c>
      <c r="Z37" s="6">
        <v>12</v>
      </c>
      <c r="AA37" s="44">
        <v>7557</v>
      </c>
      <c r="AB37" s="51">
        <v>25000</v>
      </c>
      <c r="AC37" s="44">
        <v>1.97</v>
      </c>
      <c r="AD37" s="52">
        <v>50</v>
      </c>
      <c r="AE37" s="44">
        <v>-220</v>
      </c>
      <c r="AF37" s="44">
        <v>0</v>
      </c>
      <c r="AG37" s="1">
        <v>1801</v>
      </c>
      <c r="AH37" s="1">
        <v>489</v>
      </c>
      <c r="AI37" s="11">
        <f t="shared" si="4"/>
        <v>2290</v>
      </c>
      <c r="AJ37" s="44">
        <v>2.2680555555555602</v>
      </c>
      <c r="AK37" s="44">
        <v>16.566666666666698</v>
      </c>
      <c r="AL37" s="44">
        <v>5.5546459459036898E-2</v>
      </c>
      <c r="AM37" s="44">
        <v>2.3236020150145902</v>
      </c>
      <c r="AN37" s="44">
        <v>2.2125090960965199</v>
      </c>
      <c r="AO37" s="67">
        <v>-1500</v>
      </c>
      <c r="AP37" s="67">
        <v>-3500</v>
      </c>
    </row>
    <row r="38" spans="1:42" x14ac:dyDescent="0.35">
      <c r="A38" s="3">
        <v>44141</v>
      </c>
      <c r="B38" s="103"/>
      <c r="C38" s="69" t="s">
        <v>257</v>
      </c>
      <c r="D38" s="70">
        <f t="shared" si="0"/>
        <v>1</v>
      </c>
      <c r="E38" s="45"/>
      <c r="F38" s="14">
        <v>-5000</v>
      </c>
      <c r="G38" s="29">
        <f t="shared" si="1"/>
        <v>11280</v>
      </c>
      <c r="H38" s="26" t="s">
        <v>258</v>
      </c>
      <c r="I38" s="51">
        <v>7369</v>
      </c>
      <c r="J38" s="51">
        <v>1043</v>
      </c>
      <c r="K38" s="1">
        <v>-2182.5753365364253</v>
      </c>
      <c r="L38" s="1">
        <f t="shared" si="2"/>
        <v>1</v>
      </c>
      <c r="M38" s="1">
        <v>-1716.998404253088</v>
      </c>
      <c r="N38" s="1">
        <v>-2092.8287718866363</v>
      </c>
      <c r="O38" s="63">
        <v>102</v>
      </c>
      <c r="P38" s="51">
        <v>3981</v>
      </c>
      <c r="Q38" s="64">
        <v>56.7</v>
      </c>
      <c r="R38" s="44">
        <v>16.399999999999999</v>
      </c>
      <c r="S38" s="44">
        <f t="shared" si="3"/>
        <v>61.519999999999996</v>
      </c>
      <c r="T38" s="63">
        <v>59.7</v>
      </c>
      <c r="U38" s="63">
        <v>61.7</v>
      </c>
      <c r="V38" s="1">
        <v>71.599999999999994</v>
      </c>
      <c r="W38" s="1">
        <v>72</v>
      </c>
      <c r="X38" s="1">
        <v>77</v>
      </c>
      <c r="Y38" s="6">
        <v>1.2</v>
      </c>
      <c r="Z38" s="6">
        <v>12</v>
      </c>
      <c r="AA38" s="44">
        <v>7625</v>
      </c>
      <c r="AB38" s="51">
        <v>25000</v>
      </c>
      <c r="AC38" s="44">
        <v>1.96333333333333</v>
      </c>
      <c r="AD38" s="52">
        <v>50</v>
      </c>
      <c r="AE38" s="44">
        <v>-308</v>
      </c>
      <c r="AF38" s="44">
        <v>0</v>
      </c>
      <c r="AG38" s="1">
        <v>1802</v>
      </c>
      <c r="AH38" s="1">
        <v>490</v>
      </c>
      <c r="AI38" s="11">
        <f t="shared" si="4"/>
        <v>2292</v>
      </c>
      <c r="AJ38" s="44">
        <v>2.1983072916666702</v>
      </c>
      <c r="AK38" s="44">
        <v>16.4166666666667</v>
      </c>
      <c r="AL38" s="44">
        <v>2.5364389357048999E-2</v>
      </c>
      <c r="AM38" s="44">
        <v>2.22367168102372</v>
      </c>
      <c r="AN38" s="44">
        <v>2.1729429023096198</v>
      </c>
      <c r="AO38" s="67">
        <v>-1500</v>
      </c>
      <c r="AP38" s="67">
        <v>-3500</v>
      </c>
    </row>
    <row r="39" spans="1:42" x14ac:dyDescent="0.35">
      <c r="A39" s="3">
        <v>44142</v>
      </c>
      <c r="B39" s="103"/>
      <c r="C39" s="69" t="s">
        <v>257</v>
      </c>
      <c r="D39" s="70">
        <f t="shared" si="0"/>
        <v>1</v>
      </c>
      <c r="E39" s="45"/>
      <c r="F39" s="14">
        <v>-5000</v>
      </c>
      <c r="G39" s="29">
        <f t="shared" si="1"/>
        <v>11280</v>
      </c>
      <c r="H39" s="26" t="s">
        <v>258</v>
      </c>
      <c r="I39" s="51">
        <v>8114</v>
      </c>
      <c r="J39" s="51">
        <v>1025</v>
      </c>
      <c r="K39" s="1">
        <v>-2211.5767908848002</v>
      </c>
      <c r="L39" s="1">
        <f t="shared" si="2"/>
        <v>1</v>
      </c>
      <c r="M39" s="1">
        <v>-1897.0627473556845</v>
      </c>
      <c r="N39" s="1">
        <v>-2048.2837988850874</v>
      </c>
      <c r="O39" s="63">
        <v>105</v>
      </c>
      <c r="P39" s="51">
        <v>3873</v>
      </c>
      <c r="Q39" s="64">
        <v>56</v>
      </c>
      <c r="R39" s="44">
        <v>16</v>
      </c>
      <c r="S39" s="44">
        <f t="shared" si="3"/>
        <v>60.8</v>
      </c>
      <c r="T39" s="63">
        <v>57.9</v>
      </c>
      <c r="U39" s="63">
        <v>61.1</v>
      </c>
      <c r="V39" s="1">
        <v>71.599999999999994</v>
      </c>
      <c r="W39" s="1">
        <v>72</v>
      </c>
      <c r="X39" s="1">
        <v>77</v>
      </c>
      <c r="Y39" s="6">
        <v>1.08</v>
      </c>
      <c r="Z39" s="6">
        <v>12</v>
      </c>
      <c r="AA39" s="44">
        <v>7707.3333333333303</v>
      </c>
      <c r="AB39" s="51">
        <v>25000</v>
      </c>
      <c r="AC39" s="44">
        <v>1.95333333333333</v>
      </c>
      <c r="AD39" s="52">
        <v>50</v>
      </c>
      <c r="AE39" s="44">
        <v>1083</v>
      </c>
      <c r="AF39" s="44">
        <v>0</v>
      </c>
      <c r="AG39" s="1">
        <v>1802</v>
      </c>
      <c r="AH39" s="1">
        <v>486</v>
      </c>
      <c r="AI39" s="11">
        <f t="shared" si="4"/>
        <v>2288</v>
      </c>
      <c r="AJ39" s="44">
        <v>2.1078832752613201</v>
      </c>
      <c r="AK39" s="44">
        <v>16.3</v>
      </c>
      <c r="AL39" s="44">
        <v>2.1116967566289498E-2</v>
      </c>
      <c r="AM39" s="44">
        <v>2.12900024282761</v>
      </c>
      <c r="AN39" s="44">
        <v>2.0867663076950298</v>
      </c>
      <c r="AO39" s="67">
        <v>-1500</v>
      </c>
      <c r="AP39" s="67">
        <v>-3500</v>
      </c>
    </row>
    <row r="40" spans="1:42" x14ac:dyDescent="0.35">
      <c r="A40" s="3">
        <v>44143</v>
      </c>
      <c r="B40" s="103"/>
      <c r="C40" s="69" t="s">
        <v>257</v>
      </c>
      <c r="D40" s="70">
        <f t="shared" si="0"/>
        <v>1</v>
      </c>
      <c r="E40" s="45"/>
      <c r="F40" s="14">
        <v>-5000</v>
      </c>
      <c r="G40" s="29">
        <f t="shared" si="1"/>
        <v>11280</v>
      </c>
      <c r="H40" s="26" t="s">
        <v>258</v>
      </c>
      <c r="I40" s="51">
        <v>8523</v>
      </c>
      <c r="J40" s="51">
        <v>1026</v>
      </c>
      <c r="K40" s="1">
        <v>-1450.2686603982861</v>
      </c>
      <c r="L40" s="1">
        <f t="shared" si="2"/>
        <v>1</v>
      </c>
      <c r="M40" s="1">
        <v>-1905.8928013713135</v>
      </c>
      <c r="N40" s="1">
        <v>-1960.0746570326626</v>
      </c>
      <c r="O40" s="63">
        <v>105</v>
      </c>
      <c r="P40" s="51">
        <v>3801</v>
      </c>
      <c r="Q40" s="64">
        <v>53.7</v>
      </c>
      <c r="R40" s="44">
        <v>15.1</v>
      </c>
      <c r="S40" s="44">
        <f t="shared" si="3"/>
        <v>59.18</v>
      </c>
      <c r="T40" s="63">
        <v>56.5</v>
      </c>
      <c r="U40" s="63">
        <v>60</v>
      </c>
      <c r="V40" s="1">
        <v>71.599999999999994</v>
      </c>
      <c r="W40" s="1">
        <v>72</v>
      </c>
      <c r="X40" s="1">
        <v>77</v>
      </c>
      <c r="Y40" s="6">
        <v>1.1200000000000001</v>
      </c>
      <c r="Z40" s="6">
        <v>12</v>
      </c>
      <c r="AA40" s="44">
        <v>8002</v>
      </c>
      <c r="AB40" s="51">
        <v>25000</v>
      </c>
      <c r="AC40" s="44">
        <v>1.9</v>
      </c>
      <c r="AD40" s="52">
        <v>50</v>
      </c>
      <c r="AE40" s="44">
        <v>2990</v>
      </c>
      <c r="AF40" s="44">
        <v>0</v>
      </c>
      <c r="AG40" s="1">
        <v>970</v>
      </c>
      <c r="AH40" s="1">
        <v>499</v>
      </c>
      <c r="AI40" s="11">
        <f t="shared" si="4"/>
        <v>1469</v>
      </c>
      <c r="AJ40" s="44">
        <v>2.2494782608695698</v>
      </c>
      <c r="AK40" s="44">
        <v>15.991666666666699</v>
      </c>
      <c r="AL40" s="44">
        <v>3.5754305599577103E-2</v>
      </c>
      <c r="AM40" s="44">
        <v>2.2852325664691402</v>
      </c>
      <c r="AN40" s="44">
        <v>2.2137239552699901</v>
      </c>
      <c r="AO40" s="67">
        <v>-1500</v>
      </c>
      <c r="AP40" s="67">
        <v>-3500</v>
      </c>
    </row>
    <row r="41" spans="1:42" x14ac:dyDescent="0.35">
      <c r="A41" s="3">
        <v>44144</v>
      </c>
      <c r="B41" s="103"/>
      <c r="C41" s="69" t="s">
        <v>260</v>
      </c>
      <c r="D41" s="70">
        <f t="shared" si="0"/>
        <v>0</v>
      </c>
      <c r="E41" s="45"/>
      <c r="F41" s="14">
        <v>-5000</v>
      </c>
      <c r="G41" s="29">
        <f t="shared" si="1"/>
        <v>11280</v>
      </c>
      <c r="H41" s="26" t="s">
        <v>258</v>
      </c>
      <c r="I41" s="51">
        <v>7948</v>
      </c>
      <c r="J41" s="51">
        <v>1012</v>
      </c>
      <c r="K41" s="1">
        <v>-1437.6453370305019</v>
      </c>
      <c r="L41" s="1">
        <f t="shared" si="2"/>
        <v>1</v>
      </c>
      <c r="M41" s="1">
        <v>-1883.6271857121253</v>
      </c>
      <c r="N41" s="1">
        <v>-1943.2265742914763</v>
      </c>
      <c r="O41" s="63">
        <v>104</v>
      </c>
      <c r="P41" s="51">
        <v>3752</v>
      </c>
      <c r="Q41" s="64">
        <v>52.6</v>
      </c>
      <c r="R41" s="44">
        <v>14.1</v>
      </c>
      <c r="S41" s="44">
        <f t="shared" si="3"/>
        <v>57.379999999999995</v>
      </c>
      <c r="T41" s="63">
        <v>54.1</v>
      </c>
      <c r="U41" s="63">
        <v>58.9</v>
      </c>
      <c r="V41" s="1">
        <v>71.599999999999994</v>
      </c>
      <c r="W41" s="1">
        <v>72</v>
      </c>
      <c r="X41" s="1">
        <v>77</v>
      </c>
      <c r="Y41" s="6">
        <v>1.42</v>
      </c>
      <c r="Z41" s="6">
        <v>12</v>
      </c>
      <c r="AA41" s="44">
        <v>8195</v>
      </c>
      <c r="AB41" s="51">
        <v>25000</v>
      </c>
      <c r="AC41" s="44">
        <v>1.9766666666666699</v>
      </c>
      <c r="AD41" s="52">
        <v>50</v>
      </c>
      <c r="AE41" s="44">
        <v>3186</v>
      </c>
      <c r="AF41" s="44">
        <v>0</v>
      </c>
      <c r="AG41" s="1">
        <v>963</v>
      </c>
      <c r="AH41" s="1">
        <v>493</v>
      </c>
      <c r="AI41" s="11">
        <f t="shared" si="4"/>
        <v>1456</v>
      </c>
      <c r="AJ41" s="44">
        <v>2.2340277777777802</v>
      </c>
      <c r="AK41" s="44">
        <v>15.716666666666701</v>
      </c>
      <c r="AL41" s="44">
        <v>3.3180330859226698E-2</v>
      </c>
      <c r="AM41" s="44">
        <v>2.267208108637</v>
      </c>
      <c r="AN41" s="44">
        <v>2.2008474469185502</v>
      </c>
      <c r="AO41" s="67">
        <v>-1500</v>
      </c>
      <c r="AP41" s="67">
        <v>-3500</v>
      </c>
    </row>
    <row r="42" spans="1:42" x14ac:dyDescent="0.35">
      <c r="A42" s="3">
        <v>44145</v>
      </c>
      <c r="B42" s="103"/>
      <c r="C42" s="69" t="s">
        <v>260</v>
      </c>
      <c r="D42" s="70">
        <f t="shared" si="0"/>
        <v>0</v>
      </c>
      <c r="E42" s="45"/>
      <c r="F42" s="14">
        <v>-5000</v>
      </c>
      <c r="G42" s="29">
        <f t="shared" si="1"/>
        <v>11280</v>
      </c>
      <c r="H42" s="26" t="s">
        <v>258</v>
      </c>
      <c r="I42" s="51">
        <v>7477</v>
      </c>
      <c r="J42" s="63">
        <v>989</v>
      </c>
      <c r="K42" s="1">
        <v>-1439.8180086412908</v>
      </c>
      <c r="L42" s="1">
        <f t="shared" si="2"/>
        <v>1</v>
      </c>
      <c r="M42" s="1">
        <v>-1744.3768266982611</v>
      </c>
      <c r="N42" s="1">
        <v>-1883.788027145378</v>
      </c>
      <c r="O42" s="63">
        <v>104</v>
      </c>
      <c r="P42" s="51">
        <v>3785</v>
      </c>
      <c r="Q42" s="64">
        <v>51.7</v>
      </c>
      <c r="R42" s="44">
        <v>13.8</v>
      </c>
      <c r="S42" s="44">
        <f t="shared" si="3"/>
        <v>56.84</v>
      </c>
      <c r="T42" s="63">
        <v>53.4</v>
      </c>
      <c r="U42" s="63">
        <v>58.3</v>
      </c>
      <c r="V42" s="1">
        <v>71.599999999999994</v>
      </c>
      <c r="W42" s="1">
        <v>72</v>
      </c>
      <c r="X42" s="1">
        <v>77</v>
      </c>
      <c r="Y42" s="6">
        <v>1.38</v>
      </c>
      <c r="Z42" s="6">
        <v>12</v>
      </c>
      <c r="AA42" s="44">
        <v>7982.6666666666697</v>
      </c>
      <c r="AB42" s="51">
        <v>25000</v>
      </c>
      <c r="AC42" s="44">
        <v>2.0233333333333299</v>
      </c>
      <c r="AD42" s="52">
        <v>50</v>
      </c>
      <c r="AE42" s="44">
        <v>2338</v>
      </c>
      <c r="AF42" s="44">
        <v>0</v>
      </c>
      <c r="AG42" s="1">
        <v>961</v>
      </c>
      <c r="AH42" s="1">
        <v>491</v>
      </c>
      <c r="AI42" s="11">
        <f t="shared" si="4"/>
        <v>1452</v>
      </c>
      <c r="AJ42" s="44">
        <v>2.1278645833333298</v>
      </c>
      <c r="AK42" s="44">
        <v>15.55</v>
      </c>
      <c r="AL42" s="44">
        <v>2.4994502165938699E-2</v>
      </c>
      <c r="AM42" s="44">
        <v>2.1528590854992702</v>
      </c>
      <c r="AN42" s="44">
        <v>2.1028700811673899</v>
      </c>
      <c r="AO42" s="67">
        <v>-1000</v>
      </c>
      <c r="AP42" s="67">
        <v>-2500</v>
      </c>
    </row>
    <row r="43" spans="1:42" x14ac:dyDescent="0.35">
      <c r="A43" s="3">
        <v>44146</v>
      </c>
      <c r="B43" s="103"/>
      <c r="C43" s="69" t="s">
        <v>260</v>
      </c>
      <c r="D43" s="70">
        <f t="shared" si="0"/>
        <v>0</v>
      </c>
      <c r="E43" s="45"/>
      <c r="F43" s="14">
        <v>-5000</v>
      </c>
      <c r="G43" s="29">
        <f t="shared" si="1"/>
        <v>11280</v>
      </c>
      <c r="H43" s="26" t="s">
        <v>258</v>
      </c>
      <c r="I43" s="51">
        <v>7636</v>
      </c>
      <c r="J43" s="63">
        <v>969</v>
      </c>
      <c r="K43" s="1">
        <v>-2181.3743323191329</v>
      </c>
      <c r="L43" s="1">
        <f t="shared" si="2"/>
        <v>1</v>
      </c>
      <c r="M43" s="1">
        <v>-1744.1366258548028</v>
      </c>
      <c r="N43" s="1">
        <v>-1866.1489499785735</v>
      </c>
      <c r="O43" s="63">
        <v>104</v>
      </c>
      <c r="P43" s="51">
        <v>3905</v>
      </c>
      <c r="Q43" s="64">
        <v>51</v>
      </c>
      <c r="R43" s="44">
        <v>13.7</v>
      </c>
      <c r="S43" s="44">
        <f t="shared" si="3"/>
        <v>56.66</v>
      </c>
      <c r="T43" s="63">
        <v>53.5</v>
      </c>
      <c r="U43" s="63">
        <v>57.9</v>
      </c>
      <c r="V43" s="1">
        <v>71.599999999999994</v>
      </c>
      <c r="W43" s="1">
        <v>72</v>
      </c>
      <c r="X43" s="1">
        <v>77</v>
      </c>
      <c r="Y43" s="6">
        <v>1.45</v>
      </c>
      <c r="Z43" s="6">
        <v>12</v>
      </c>
      <c r="AA43" s="44">
        <v>7687</v>
      </c>
      <c r="AB43" s="51">
        <v>25000</v>
      </c>
      <c r="AC43" s="44">
        <v>1.99</v>
      </c>
      <c r="AD43" s="52">
        <v>50</v>
      </c>
      <c r="AE43" s="44">
        <v>-630</v>
      </c>
      <c r="AF43" s="44">
        <v>0</v>
      </c>
      <c r="AG43" s="1">
        <v>962</v>
      </c>
      <c r="AH43" s="1">
        <v>1497</v>
      </c>
      <c r="AI43" s="11">
        <f t="shared" si="4"/>
        <v>2459</v>
      </c>
      <c r="AJ43" s="44">
        <v>2.15260416666667</v>
      </c>
      <c r="AK43" s="44">
        <v>15.35</v>
      </c>
      <c r="AL43" s="44">
        <v>3.6161141715591497E-2</v>
      </c>
      <c r="AM43" s="44">
        <v>2.1887653083822598</v>
      </c>
      <c r="AN43" s="44">
        <v>2.1164430249510802</v>
      </c>
      <c r="AO43" s="67">
        <v>-1000</v>
      </c>
      <c r="AP43" s="67">
        <v>-2500</v>
      </c>
    </row>
    <row r="44" spans="1:42" x14ac:dyDescent="0.35">
      <c r="A44" s="3">
        <v>44147</v>
      </c>
      <c r="B44" s="103"/>
      <c r="C44" s="69" t="s">
        <v>260</v>
      </c>
      <c r="D44" s="70">
        <f t="shared" si="0"/>
        <v>0</v>
      </c>
      <c r="E44" s="45"/>
      <c r="F44" s="14">
        <v>-5000</v>
      </c>
      <c r="G44" s="29">
        <f t="shared" si="1"/>
        <v>11280</v>
      </c>
      <c r="H44" s="26" t="s">
        <v>258</v>
      </c>
      <c r="I44" s="51">
        <v>7660</v>
      </c>
      <c r="J44" s="63">
        <v>948</v>
      </c>
      <c r="K44" s="1">
        <v>-2183.5443040483997</v>
      </c>
      <c r="L44" s="1">
        <f t="shared" si="2"/>
        <v>1</v>
      </c>
      <c r="M44" s="1">
        <v>-1738.5301284875222</v>
      </c>
      <c r="N44" s="1">
        <v>-1857.5997031846666</v>
      </c>
      <c r="O44" s="63">
        <v>105</v>
      </c>
      <c r="P44" s="51">
        <v>3938</v>
      </c>
      <c r="Q44" s="64">
        <v>50.5</v>
      </c>
      <c r="R44" s="44">
        <v>13.5</v>
      </c>
      <c r="S44" s="44">
        <f t="shared" si="3"/>
        <v>56.3</v>
      </c>
      <c r="T44" s="63">
        <v>53.2</v>
      </c>
      <c r="U44" s="63">
        <v>57.6</v>
      </c>
      <c r="V44" s="1">
        <v>71.599999999999994</v>
      </c>
      <c r="W44" s="1">
        <v>72</v>
      </c>
      <c r="X44" s="1">
        <v>77</v>
      </c>
      <c r="Y44" s="6">
        <v>1.4</v>
      </c>
      <c r="Z44" s="6">
        <v>12</v>
      </c>
      <c r="AA44" s="44">
        <v>7591</v>
      </c>
      <c r="AB44" s="51">
        <v>25000</v>
      </c>
      <c r="AC44" s="44">
        <v>1.92333333333333</v>
      </c>
      <c r="AD44" s="52">
        <v>50</v>
      </c>
      <c r="AE44" s="44">
        <v>-563</v>
      </c>
      <c r="AF44" s="44">
        <v>0</v>
      </c>
      <c r="AG44" s="1">
        <v>965</v>
      </c>
      <c r="AH44" s="1">
        <v>1493</v>
      </c>
      <c r="AI44" s="11">
        <f t="shared" si="4"/>
        <v>2458</v>
      </c>
      <c r="AJ44" s="44">
        <v>2.0727934485896302</v>
      </c>
      <c r="AK44" s="44">
        <v>15.225</v>
      </c>
      <c r="AL44" s="44">
        <v>2.3744088019494802E-2</v>
      </c>
      <c r="AM44" s="44">
        <v>2.0965375366091199</v>
      </c>
      <c r="AN44" s="44">
        <v>2.0490493605701299</v>
      </c>
      <c r="AO44" s="67">
        <v>-1000</v>
      </c>
      <c r="AP44" s="67">
        <v>-2500</v>
      </c>
    </row>
    <row r="45" spans="1:42" x14ac:dyDescent="0.35">
      <c r="A45" s="3">
        <v>44148</v>
      </c>
      <c r="B45" s="103"/>
      <c r="C45" s="69" t="s">
        <v>257</v>
      </c>
      <c r="D45" s="70">
        <f t="shared" si="0"/>
        <v>1</v>
      </c>
      <c r="E45" s="45"/>
      <c r="F45" s="14">
        <v>-5000</v>
      </c>
      <c r="G45" s="29">
        <f t="shared" si="1"/>
        <v>11280</v>
      </c>
      <c r="H45" s="26" t="s">
        <v>258</v>
      </c>
      <c r="I45" s="51">
        <v>7645</v>
      </c>
      <c r="J45" s="63">
        <v>926</v>
      </c>
      <c r="K45" s="1">
        <v>-2960.1162502243515</v>
      </c>
      <c r="L45" s="1">
        <f t="shared" si="2"/>
        <v>1</v>
      </c>
      <c r="M45" s="1">
        <v>-2040.4996464527353</v>
      </c>
      <c r="N45" s="1">
        <v>-1915.1526615310238</v>
      </c>
      <c r="O45" s="63">
        <v>107</v>
      </c>
      <c r="P45" s="51">
        <v>4043</v>
      </c>
      <c r="Q45" s="64">
        <v>50.2</v>
      </c>
      <c r="R45" s="44">
        <v>13.3</v>
      </c>
      <c r="S45" s="44">
        <f t="shared" si="3"/>
        <v>55.94</v>
      </c>
      <c r="T45" s="63">
        <v>53.2</v>
      </c>
      <c r="U45" s="63">
        <v>57.2</v>
      </c>
      <c r="V45" s="1">
        <v>71.599999999999994</v>
      </c>
      <c r="W45" s="1">
        <v>72</v>
      </c>
      <c r="X45" s="1">
        <v>77</v>
      </c>
      <c r="Y45" s="6" t="s">
        <v>259</v>
      </c>
      <c r="Z45" s="6">
        <v>12</v>
      </c>
      <c r="AA45" s="44">
        <v>7647</v>
      </c>
      <c r="AB45" s="51">
        <v>25000</v>
      </c>
      <c r="AC45" s="44">
        <v>1.9</v>
      </c>
      <c r="AD45" s="52">
        <v>50</v>
      </c>
      <c r="AE45" s="44">
        <v>-1388</v>
      </c>
      <c r="AF45" s="44">
        <v>0</v>
      </c>
      <c r="AG45" s="1">
        <v>1826</v>
      </c>
      <c r="AH45" s="1">
        <v>1486</v>
      </c>
      <c r="AI45" s="11">
        <f t="shared" si="4"/>
        <v>3312</v>
      </c>
      <c r="AJ45" s="44">
        <v>2.3036347517730502</v>
      </c>
      <c r="AK45" s="44">
        <v>15.116666666666699</v>
      </c>
      <c r="AL45" s="44">
        <v>5.3246818370755698E-2</v>
      </c>
      <c r="AM45" s="44">
        <v>2.3568815701438099</v>
      </c>
      <c r="AN45" s="44">
        <v>2.25038793340229</v>
      </c>
      <c r="AO45" s="67">
        <v>-1000</v>
      </c>
      <c r="AP45" s="67">
        <v>-2500</v>
      </c>
    </row>
    <row r="46" spans="1:42" x14ac:dyDescent="0.35">
      <c r="A46" s="3">
        <v>44149</v>
      </c>
      <c r="B46" s="103"/>
      <c r="C46" s="69" t="s">
        <v>257</v>
      </c>
      <c r="D46" s="70">
        <f t="shared" si="0"/>
        <v>1</v>
      </c>
      <c r="E46" s="45"/>
      <c r="F46" s="14">
        <v>-5000</v>
      </c>
      <c r="G46" s="29">
        <f t="shared" si="1"/>
        <v>11280</v>
      </c>
      <c r="H46" s="26" t="s">
        <v>258</v>
      </c>
      <c r="I46" s="51">
        <v>8051</v>
      </c>
      <c r="J46" s="63">
        <v>913</v>
      </c>
      <c r="K46" s="1">
        <v>-2512.8483450844469</v>
      </c>
      <c r="L46" s="1">
        <f t="shared" si="2"/>
        <v>1</v>
      </c>
      <c r="M46" s="1">
        <v>-2255.5402480635244</v>
      </c>
      <c r="N46" s="1">
        <v>-1918.0453864211893</v>
      </c>
      <c r="O46" s="63">
        <v>126</v>
      </c>
      <c r="P46" s="51">
        <v>4085</v>
      </c>
      <c r="Q46" s="64">
        <v>50.7</v>
      </c>
      <c r="R46" s="44">
        <v>13.3</v>
      </c>
      <c r="S46" s="44">
        <f t="shared" si="3"/>
        <v>55.94</v>
      </c>
      <c r="T46" s="63">
        <v>53.2</v>
      </c>
      <c r="U46" s="63">
        <v>57</v>
      </c>
      <c r="V46" s="1">
        <v>71.599999999999994</v>
      </c>
      <c r="W46" s="1">
        <v>72</v>
      </c>
      <c r="X46" s="1">
        <v>77</v>
      </c>
      <c r="Y46" s="6" t="s">
        <v>259</v>
      </c>
      <c r="Z46" s="6">
        <v>12</v>
      </c>
      <c r="AA46" s="44">
        <v>7785.3333333333303</v>
      </c>
      <c r="AB46" s="51">
        <v>25000</v>
      </c>
      <c r="AC46" s="44">
        <v>1.9566666666666701</v>
      </c>
      <c r="AD46" s="52">
        <v>50</v>
      </c>
      <c r="AE46" s="44">
        <v>671</v>
      </c>
      <c r="AF46" s="44">
        <v>0</v>
      </c>
      <c r="AG46" s="1">
        <v>1839</v>
      </c>
      <c r="AH46" s="1">
        <v>992</v>
      </c>
      <c r="AI46" s="11">
        <f t="shared" si="4"/>
        <v>2831</v>
      </c>
      <c r="AJ46" s="44">
        <v>2.1395833333333298</v>
      </c>
      <c r="AK46" s="44">
        <v>15.008333333333301</v>
      </c>
      <c r="AL46" s="44">
        <v>3.5197722766572598E-2</v>
      </c>
      <c r="AM46" s="44">
        <v>2.1747810560999099</v>
      </c>
      <c r="AN46" s="44">
        <v>2.10438561056676</v>
      </c>
      <c r="AO46" s="67">
        <v>-1000</v>
      </c>
      <c r="AP46" s="67">
        <v>-2500</v>
      </c>
    </row>
    <row r="47" spans="1:42" x14ac:dyDescent="0.35">
      <c r="A47" s="3">
        <v>44150</v>
      </c>
      <c r="B47" s="103"/>
      <c r="C47" s="69" t="s">
        <v>257</v>
      </c>
      <c r="D47" s="70">
        <f t="shared" si="0"/>
        <v>1</v>
      </c>
      <c r="E47" s="45"/>
      <c r="F47" s="14">
        <v>-5000</v>
      </c>
      <c r="G47" s="29">
        <f t="shared" si="1"/>
        <v>11280</v>
      </c>
      <c r="H47" s="26" t="s">
        <v>258</v>
      </c>
      <c r="I47" s="51">
        <v>7999</v>
      </c>
      <c r="J47" s="63">
        <v>923</v>
      </c>
      <c r="K47" s="1">
        <v>-2525.0789145954118</v>
      </c>
      <c r="L47" s="1">
        <f t="shared" si="2"/>
        <v>1</v>
      </c>
      <c r="M47" s="1">
        <v>-2472.5924292543486</v>
      </c>
      <c r="N47" s="1">
        <v>-1963.3759260351469</v>
      </c>
      <c r="O47" s="63">
        <v>111</v>
      </c>
      <c r="P47" s="51">
        <v>4112</v>
      </c>
      <c r="Q47" s="64">
        <v>51.4</v>
      </c>
      <c r="R47" s="44">
        <v>13.3</v>
      </c>
      <c r="S47" s="44">
        <f t="shared" si="3"/>
        <v>55.94</v>
      </c>
      <c r="T47" s="63">
        <v>53.5</v>
      </c>
      <c r="U47" s="63">
        <v>56.8</v>
      </c>
      <c r="V47" s="1">
        <v>71.599999999999994</v>
      </c>
      <c r="W47" s="1">
        <v>72</v>
      </c>
      <c r="X47" s="1">
        <v>77</v>
      </c>
      <c r="Y47" s="6" t="s">
        <v>259</v>
      </c>
      <c r="Z47" s="6">
        <v>12</v>
      </c>
      <c r="AA47" s="44">
        <v>7898.3333333333303</v>
      </c>
      <c r="AB47" s="51">
        <v>25000</v>
      </c>
      <c r="AC47" s="44">
        <v>2.0566666666666702</v>
      </c>
      <c r="AD47" s="52">
        <v>50</v>
      </c>
      <c r="AE47" s="44">
        <v>1844</v>
      </c>
      <c r="AF47" s="44">
        <v>0</v>
      </c>
      <c r="AG47" s="1">
        <v>1838</v>
      </c>
      <c r="AH47" s="1">
        <v>988</v>
      </c>
      <c r="AI47" s="11">
        <f t="shared" si="4"/>
        <v>2826</v>
      </c>
      <c r="AJ47" s="44">
        <v>2.5474782608695699</v>
      </c>
      <c r="AK47" s="44">
        <v>14.925000000000001</v>
      </c>
      <c r="AL47" s="44">
        <v>9.6013345929375493E-2</v>
      </c>
      <c r="AM47" s="44">
        <v>2.64349160679894</v>
      </c>
      <c r="AN47" s="44">
        <v>2.4514649149401899</v>
      </c>
      <c r="AO47" s="67">
        <v>-1000</v>
      </c>
      <c r="AP47" s="67">
        <v>-2500</v>
      </c>
    </row>
    <row r="48" spans="1:42" x14ac:dyDescent="0.35">
      <c r="A48" s="3">
        <v>44151</v>
      </c>
      <c r="B48" s="103"/>
      <c r="C48" s="69" t="s">
        <v>260</v>
      </c>
      <c r="D48" s="70">
        <f t="shared" si="0"/>
        <v>0</v>
      </c>
      <c r="E48" s="45"/>
      <c r="F48" s="14">
        <v>-5000</v>
      </c>
      <c r="G48" s="29">
        <f t="shared" si="1"/>
        <v>11280</v>
      </c>
      <c r="H48" s="26" t="s">
        <v>258</v>
      </c>
      <c r="I48" s="51">
        <v>8061</v>
      </c>
      <c r="J48" s="63">
        <v>921</v>
      </c>
      <c r="K48" s="1">
        <v>-2511.9149631963701</v>
      </c>
      <c r="L48" s="1">
        <f t="shared" si="2"/>
        <v>1</v>
      </c>
      <c r="M48" s="1">
        <v>-2538.7005554297962</v>
      </c>
      <c r="N48" s="1">
        <v>-2049.1373465940437</v>
      </c>
      <c r="O48" s="63">
        <v>110</v>
      </c>
      <c r="P48" s="51">
        <v>4115</v>
      </c>
      <c r="Q48" s="64">
        <v>52</v>
      </c>
      <c r="R48" s="44">
        <v>13.3</v>
      </c>
      <c r="S48" s="44">
        <f t="shared" si="3"/>
        <v>55.94</v>
      </c>
      <c r="T48" s="63">
        <v>54.3</v>
      </c>
      <c r="U48" s="63">
        <v>56.7</v>
      </c>
      <c r="V48" s="1">
        <v>71.599999999999994</v>
      </c>
      <c r="W48" s="1">
        <v>72</v>
      </c>
      <c r="X48" s="1">
        <v>77</v>
      </c>
      <c r="Y48" s="6" t="s">
        <v>259</v>
      </c>
      <c r="Z48" s="6">
        <v>12</v>
      </c>
      <c r="AA48" s="44">
        <v>8037</v>
      </c>
      <c r="AB48" s="51">
        <v>25000</v>
      </c>
      <c r="AC48" s="44">
        <v>2.2366666666666699</v>
      </c>
      <c r="AD48" s="52">
        <v>50</v>
      </c>
      <c r="AE48" s="44">
        <v>1830</v>
      </c>
      <c r="AF48" s="44">
        <v>0</v>
      </c>
      <c r="AG48" s="1">
        <v>1838</v>
      </c>
      <c r="AH48" s="1">
        <v>992</v>
      </c>
      <c r="AI48" s="11">
        <f t="shared" si="4"/>
        <v>2830</v>
      </c>
      <c r="AJ48" s="44">
        <v>2.8555265448215801</v>
      </c>
      <c r="AK48" s="44">
        <v>14.758333333333301</v>
      </c>
      <c r="AL48" s="44">
        <v>0.153867518547945</v>
      </c>
      <c r="AM48" s="44">
        <v>3.00939406336953</v>
      </c>
      <c r="AN48" s="44">
        <v>2.70165902627364</v>
      </c>
      <c r="AO48" s="67">
        <v>-1000</v>
      </c>
      <c r="AP48" s="67">
        <v>-2500</v>
      </c>
    </row>
    <row r="49" spans="1:42" x14ac:dyDescent="0.35">
      <c r="A49" s="3">
        <v>44152</v>
      </c>
      <c r="B49" s="103"/>
      <c r="C49" s="69" t="s">
        <v>260</v>
      </c>
      <c r="D49" s="70">
        <f t="shared" si="0"/>
        <v>0</v>
      </c>
      <c r="E49" s="45"/>
      <c r="F49" s="14">
        <v>-5000</v>
      </c>
      <c r="G49" s="29">
        <f t="shared" si="1"/>
        <v>11280</v>
      </c>
      <c r="H49" s="26" t="s">
        <v>258</v>
      </c>
      <c r="I49" s="51">
        <v>7818</v>
      </c>
      <c r="J49" s="63">
        <v>883</v>
      </c>
      <c r="K49" s="1">
        <v>-2968.1960994731535</v>
      </c>
      <c r="L49" s="1">
        <f t="shared" si="2"/>
        <v>1</v>
      </c>
      <c r="M49" s="1">
        <v>-2695.630914514747</v>
      </c>
      <c r="N49" s="1">
        <v>-2160.7143258192586</v>
      </c>
      <c r="O49" s="63">
        <v>114</v>
      </c>
      <c r="P49" s="51">
        <v>4174</v>
      </c>
      <c r="Q49" s="64">
        <v>53</v>
      </c>
      <c r="R49" s="44">
        <v>13.3</v>
      </c>
      <c r="S49" s="44">
        <f t="shared" si="3"/>
        <v>55.94</v>
      </c>
      <c r="T49" s="63">
        <v>54.8</v>
      </c>
      <c r="U49" s="63">
        <v>56.6</v>
      </c>
      <c r="V49" s="1">
        <v>71.599999999999994</v>
      </c>
      <c r="W49" s="1">
        <v>72</v>
      </c>
      <c r="X49" s="1">
        <v>77</v>
      </c>
      <c r="Y49" s="6">
        <v>5.0599999999999996</v>
      </c>
      <c r="Z49" s="6">
        <v>12</v>
      </c>
      <c r="AA49" s="44">
        <v>7959.3333333333303</v>
      </c>
      <c r="AB49" s="51">
        <v>25000</v>
      </c>
      <c r="AC49" s="44">
        <v>2.4366666666666701</v>
      </c>
      <c r="AD49" s="52">
        <v>50</v>
      </c>
      <c r="AE49" s="44">
        <v>498</v>
      </c>
      <c r="AF49" s="44">
        <v>0</v>
      </c>
      <c r="AG49" s="1">
        <v>1847</v>
      </c>
      <c r="AH49" s="1">
        <v>1493</v>
      </c>
      <c r="AI49" s="11">
        <f t="shared" si="4"/>
        <v>3340</v>
      </c>
      <c r="AJ49" s="44">
        <v>2.0558796718322698</v>
      </c>
      <c r="AK49" s="44">
        <v>14.608333333333301</v>
      </c>
      <c r="AL49" s="44">
        <v>7.7747290230406205E-2</v>
      </c>
      <c r="AM49" s="44">
        <v>2.1336269620626802</v>
      </c>
      <c r="AN49" s="44">
        <v>1.9781323816018599</v>
      </c>
      <c r="AO49" s="67">
        <v>-2500</v>
      </c>
      <c r="AP49" s="67">
        <v>-5500</v>
      </c>
    </row>
    <row r="50" spans="1:42" x14ac:dyDescent="0.35">
      <c r="A50" s="3">
        <v>44153</v>
      </c>
      <c r="B50" s="103"/>
      <c r="C50" s="69" t="s">
        <v>260</v>
      </c>
      <c r="D50" s="70">
        <f t="shared" si="0"/>
        <v>0</v>
      </c>
      <c r="E50" s="45"/>
      <c r="F50" s="14">
        <v>-5000</v>
      </c>
      <c r="G50" s="29">
        <f t="shared" si="1"/>
        <v>11280</v>
      </c>
      <c r="H50" s="26" t="s">
        <v>258</v>
      </c>
      <c r="I50" s="51">
        <v>9093</v>
      </c>
      <c r="J50" s="63">
        <v>883</v>
      </c>
      <c r="K50" s="1">
        <v>-3441.4249639526092</v>
      </c>
      <c r="L50" s="1">
        <f t="shared" si="2"/>
        <v>1</v>
      </c>
      <c r="M50" s="1">
        <v>-2791.8926572603982</v>
      </c>
      <c r="N50" s="1">
        <v>-2295.8894364354137</v>
      </c>
      <c r="O50" s="63">
        <v>174</v>
      </c>
      <c r="P50" s="51">
        <v>4414</v>
      </c>
      <c r="Q50" s="64">
        <v>53.4</v>
      </c>
      <c r="R50" s="44">
        <v>13.7</v>
      </c>
      <c r="S50" s="44">
        <f t="shared" si="3"/>
        <v>56.66</v>
      </c>
      <c r="T50" s="63">
        <v>55.4</v>
      </c>
      <c r="U50" s="63">
        <v>56.7</v>
      </c>
      <c r="V50" s="1">
        <v>71.599999999999994</v>
      </c>
      <c r="W50" s="1">
        <v>72</v>
      </c>
      <c r="X50" s="1">
        <v>77</v>
      </c>
      <c r="Y50" s="6">
        <v>2.23</v>
      </c>
      <c r="Z50" s="6">
        <v>12</v>
      </c>
      <c r="AA50" s="44">
        <v>8324</v>
      </c>
      <c r="AB50" s="51">
        <v>25000</v>
      </c>
      <c r="AC50" s="44">
        <v>2.63</v>
      </c>
      <c r="AD50" s="52">
        <v>50</v>
      </c>
      <c r="AE50" s="44">
        <v>-1348</v>
      </c>
      <c r="AF50" s="44">
        <v>0</v>
      </c>
      <c r="AG50" s="1">
        <v>1844</v>
      </c>
      <c r="AH50" s="1">
        <v>1995</v>
      </c>
      <c r="AI50" s="11">
        <f t="shared" si="4"/>
        <v>3839</v>
      </c>
      <c r="AJ50" s="44">
        <v>1.9027053140096599</v>
      </c>
      <c r="AK50" s="44">
        <v>14.391666666666699</v>
      </c>
      <c r="AL50" s="44">
        <v>2.7403692742998299E-2</v>
      </c>
      <c r="AM50" s="44">
        <v>1.9301090067526601</v>
      </c>
      <c r="AN50" s="44">
        <v>1.87530162126666</v>
      </c>
      <c r="AO50" s="67">
        <v>-2500</v>
      </c>
      <c r="AP50" s="67">
        <v>-5500</v>
      </c>
    </row>
    <row r="51" spans="1:42" x14ac:dyDescent="0.35">
      <c r="A51" s="3">
        <v>44154</v>
      </c>
      <c r="B51" s="103"/>
      <c r="C51" s="69" t="s">
        <v>260</v>
      </c>
      <c r="D51" s="70">
        <f t="shared" si="0"/>
        <v>0</v>
      </c>
      <c r="E51" s="45"/>
      <c r="F51" s="14">
        <v>-5000</v>
      </c>
      <c r="G51" s="29">
        <f t="shared" si="1"/>
        <v>11280</v>
      </c>
      <c r="H51" s="26" t="s">
        <v>258</v>
      </c>
      <c r="I51" s="51">
        <v>9739</v>
      </c>
      <c r="J51" s="63">
        <v>879</v>
      </c>
      <c r="K51" s="1">
        <v>-3430.4484129064786</v>
      </c>
      <c r="L51" s="1">
        <f t="shared" si="2"/>
        <v>1</v>
      </c>
      <c r="M51" s="1">
        <v>-2975.4126708248045</v>
      </c>
      <c r="N51" s="1">
        <v>-2388.3450513779758</v>
      </c>
      <c r="O51" s="63">
        <v>163</v>
      </c>
      <c r="P51" s="51">
        <v>4492</v>
      </c>
      <c r="Q51" s="64">
        <v>53.5</v>
      </c>
      <c r="R51" s="44">
        <v>13.6</v>
      </c>
      <c r="S51" s="44">
        <f t="shared" si="3"/>
        <v>56.480000000000004</v>
      </c>
      <c r="T51" s="63">
        <v>55.8</v>
      </c>
      <c r="U51" s="63">
        <v>56.6</v>
      </c>
      <c r="V51" s="1">
        <v>71.599999999999994</v>
      </c>
      <c r="W51" s="1">
        <v>72</v>
      </c>
      <c r="X51" s="1">
        <v>77</v>
      </c>
      <c r="Y51" s="6">
        <v>1.64</v>
      </c>
      <c r="Z51" s="6">
        <v>12</v>
      </c>
      <c r="AA51" s="44">
        <v>8883.3333333333303</v>
      </c>
      <c r="AB51" s="51">
        <v>25000</v>
      </c>
      <c r="AC51" s="44">
        <v>2.9033333333333302</v>
      </c>
      <c r="AD51" s="52">
        <v>50</v>
      </c>
      <c r="AE51" s="44">
        <v>-1295</v>
      </c>
      <c r="AF51" s="44">
        <v>0</v>
      </c>
      <c r="AG51" s="1">
        <v>1837</v>
      </c>
      <c r="AH51" s="1">
        <v>1991</v>
      </c>
      <c r="AI51" s="11">
        <f t="shared" si="4"/>
        <v>3828</v>
      </c>
      <c r="AJ51" s="44">
        <v>1.9641500904159099</v>
      </c>
      <c r="AK51" s="44">
        <v>14.233333333333301</v>
      </c>
      <c r="AL51" s="44">
        <v>5.7998770724756503E-2</v>
      </c>
      <c r="AM51" s="44">
        <v>2.0221488611406699</v>
      </c>
      <c r="AN51" s="44">
        <v>1.9061513196911599</v>
      </c>
      <c r="AO51" s="67">
        <v>-2500</v>
      </c>
      <c r="AP51" s="67">
        <v>-5500</v>
      </c>
    </row>
    <row r="52" spans="1:42" x14ac:dyDescent="0.35">
      <c r="A52" s="3">
        <v>44155</v>
      </c>
      <c r="B52" s="102"/>
      <c r="C52" s="69" t="s">
        <v>260</v>
      </c>
      <c r="D52" s="70">
        <f t="shared" si="0"/>
        <v>0</v>
      </c>
      <c r="E52" s="45"/>
      <c r="F52" s="14">
        <v>-5000</v>
      </c>
      <c r="G52" s="29">
        <f t="shared" si="1"/>
        <v>11280</v>
      </c>
      <c r="H52" s="26" t="s">
        <v>258</v>
      </c>
      <c r="I52" s="51">
        <v>9356</v>
      </c>
      <c r="J52" s="63">
        <v>855</v>
      </c>
      <c r="K52" s="1">
        <v>-3442.4875482984626</v>
      </c>
      <c r="L52" s="1">
        <f t="shared" si="2"/>
        <v>1</v>
      </c>
      <c r="M52" s="1">
        <v>-3158.8943975654147</v>
      </c>
      <c r="N52" s="1">
        <v>-2478.3387807895497</v>
      </c>
      <c r="O52" s="63">
        <v>121</v>
      </c>
      <c r="P52" s="51">
        <v>4629</v>
      </c>
      <c r="Q52" s="64">
        <v>53</v>
      </c>
      <c r="R52" s="44">
        <v>13.4</v>
      </c>
      <c r="S52" s="44">
        <f t="shared" si="3"/>
        <v>56.120000000000005</v>
      </c>
      <c r="T52" s="63">
        <v>55</v>
      </c>
      <c r="U52" s="63">
        <v>56.2</v>
      </c>
      <c r="V52" s="1">
        <v>71.599999999999994</v>
      </c>
      <c r="W52" s="1">
        <v>72</v>
      </c>
      <c r="X52" s="1">
        <v>77</v>
      </c>
      <c r="Y52" s="6">
        <v>1.43</v>
      </c>
      <c r="Z52" s="6">
        <v>12</v>
      </c>
      <c r="AA52" s="44">
        <v>9396</v>
      </c>
      <c r="AB52" s="51">
        <v>25000</v>
      </c>
      <c r="AC52" s="44">
        <v>3.20333333333333</v>
      </c>
      <c r="AD52" s="52">
        <v>50</v>
      </c>
      <c r="AE52" s="44">
        <v>-1202</v>
      </c>
      <c r="AF52" s="44">
        <v>0</v>
      </c>
      <c r="AG52" s="1">
        <v>1835</v>
      </c>
      <c r="AH52" s="1">
        <v>1991</v>
      </c>
      <c r="AI52" s="11">
        <f t="shared" si="4"/>
        <v>3826</v>
      </c>
      <c r="AJ52" s="44">
        <v>2.0174881516587702</v>
      </c>
      <c r="AK52" s="44">
        <v>14.0583333333333</v>
      </c>
      <c r="AL52" s="44">
        <v>3.36559617864697E-2</v>
      </c>
      <c r="AM52" s="44">
        <v>2.0511441134452402</v>
      </c>
      <c r="AN52" s="44">
        <v>1.9838321898722999</v>
      </c>
      <c r="AO52" s="67">
        <v>-2500</v>
      </c>
      <c r="AP52" s="67">
        <v>-5500</v>
      </c>
    </row>
    <row r="53" spans="1:42" x14ac:dyDescent="0.35">
      <c r="A53" s="3">
        <v>44156</v>
      </c>
      <c r="B53" s="103"/>
      <c r="C53" s="69" t="s">
        <v>260</v>
      </c>
      <c r="D53" s="70">
        <f t="shared" si="0"/>
        <v>0</v>
      </c>
      <c r="E53" s="45"/>
      <c r="F53" s="14">
        <v>-5000</v>
      </c>
      <c r="G53" s="29">
        <f t="shared" si="1"/>
        <v>11280</v>
      </c>
      <c r="H53" s="26" t="s">
        <v>258</v>
      </c>
      <c r="I53" s="51">
        <v>9446</v>
      </c>
      <c r="J53" s="63">
        <v>874</v>
      </c>
      <c r="K53" s="1">
        <v>-3455.6287048399295</v>
      </c>
      <c r="L53" s="1">
        <f t="shared" si="2"/>
        <v>1</v>
      </c>
      <c r="M53" s="1">
        <v>-3347.6371458941262</v>
      </c>
      <c r="N53" s="1">
        <v>-2567.199631786345</v>
      </c>
      <c r="O53" s="63">
        <v>111</v>
      </c>
      <c r="P53" s="51">
        <v>4588</v>
      </c>
      <c r="Q53" s="64">
        <v>52.7</v>
      </c>
      <c r="R53" s="44">
        <v>13.1</v>
      </c>
      <c r="S53" s="44">
        <f t="shared" si="3"/>
        <v>55.58</v>
      </c>
      <c r="T53" s="63">
        <v>53.8</v>
      </c>
      <c r="U53" s="63">
        <v>55.9</v>
      </c>
      <c r="V53" s="1">
        <v>71.599999999999994</v>
      </c>
      <c r="W53" s="1">
        <v>72</v>
      </c>
      <c r="X53" s="1">
        <v>77</v>
      </c>
      <c r="Y53" s="6">
        <v>1.66</v>
      </c>
      <c r="Z53" s="6">
        <v>12</v>
      </c>
      <c r="AA53" s="44">
        <v>9513.6666666666697</v>
      </c>
      <c r="AB53" s="51">
        <v>25000</v>
      </c>
      <c r="AC53" s="44">
        <v>3.45</v>
      </c>
      <c r="AD53" s="52">
        <v>50</v>
      </c>
      <c r="AE53" s="44">
        <v>-1289</v>
      </c>
      <c r="AF53" s="44">
        <v>0</v>
      </c>
      <c r="AG53" s="1">
        <v>1833</v>
      </c>
      <c r="AH53" s="1">
        <v>1995</v>
      </c>
      <c r="AI53" s="11">
        <f t="shared" si="4"/>
        <v>3828</v>
      </c>
      <c r="AJ53" s="44">
        <v>2.1907524932003599</v>
      </c>
      <c r="AK53" s="44">
        <v>13.883333333333301</v>
      </c>
      <c r="AL53" s="44">
        <v>9.3465010319347105E-2</v>
      </c>
      <c r="AM53" s="44">
        <v>2.2842175035197099</v>
      </c>
      <c r="AN53" s="44">
        <v>2.0972874828810202</v>
      </c>
      <c r="AO53" s="67">
        <v>-2500</v>
      </c>
      <c r="AP53" s="67">
        <v>-5500</v>
      </c>
    </row>
    <row r="54" spans="1:42" x14ac:dyDescent="0.35">
      <c r="A54" s="3">
        <v>44157</v>
      </c>
      <c r="B54" s="103"/>
      <c r="C54" s="69" t="s">
        <v>260</v>
      </c>
      <c r="D54" s="70">
        <f t="shared" si="0"/>
        <v>0</v>
      </c>
      <c r="E54" s="45"/>
      <c r="F54" s="14">
        <v>-5000</v>
      </c>
      <c r="G54" s="29">
        <f t="shared" si="1"/>
        <v>11280</v>
      </c>
      <c r="H54" s="26" t="s">
        <v>258</v>
      </c>
      <c r="I54" s="51">
        <v>9189</v>
      </c>
      <c r="J54" s="63">
        <v>911</v>
      </c>
      <c r="K54" s="1">
        <v>-3898.1609249054695</v>
      </c>
      <c r="L54" s="1">
        <f t="shared" si="2"/>
        <v>1</v>
      </c>
      <c r="M54" s="1">
        <v>-3533.63011098059</v>
      </c>
      <c r="N54" s="1">
        <v>-2742.0490792511437</v>
      </c>
      <c r="O54" s="63">
        <v>108</v>
      </c>
      <c r="P54" s="51">
        <v>4433</v>
      </c>
      <c r="Q54" s="64">
        <v>51</v>
      </c>
      <c r="R54" s="44">
        <v>12.9</v>
      </c>
      <c r="S54" s="44">
        <f t="shared" si="3"/>
        <v>55.22</v>
      </c>
      <c r="T54" s="63">
        <v>52.4</v>
      </c>
      <c r="U54" s="63">
        <v>55.6</v>
      </c>
      <c r="V54" s="1">
        <v>71.599999999999994</v>
      </c>
      <c r="W54" s="1">
        <v>72</v>
      </c>
      <c r="X54" s="1">
        <v>77</v>
      </c>
      <c r="Y54" s="6">
        <v>1.05</v>
      </c>
      <c r="Z54" s="6">
        <v>12</v>
      </c>
      <c r="AA54" s="44">
        <v>9330.3333333333303</v>
      </c>
      <c r="AB54" s="51">
        <v>25000</v>
      </c>
      <c r="AC54" s="44">
        <v>3.4766666666666701</v>
      </c>
      <c r="AD54" s="52">
        <v>50</v>
      </c>
      <c r="AE54" s="44">
        <v>-1783</v>
      </c>
      <c r="AF54" s="44">
        <v>0</v>
      </c>
      <c r="AG54" s="1">
        <v>1831</v>
      </c>
      <c r="AH54" s="1">
        <v>2493</v>
      </c>
      <c r="AI54" s="11">
        <f t="shared" si="4"/>
        <v>4324</v>
      </c>
      <c r="AJ54" s="44">
        <v>1.9667829119442</v>
      </c>
      <c r="AK54" s="44">
        <v>13.775</v>
      </c>
      <c r="AL54" s="44">
        <v>2.98080354103013E-2</v>
      </c>
      <c r="AM54" s="44">
        <v>1.9965909473545</v>
      </c>
      <c r="AN54" s="44">
        <v>1.9369748765339001</v>
      </c>
      <c r="AO54" s="67">
        <v>-2500</v>
      </c>
      <c r="AP54" s="67">
        <v>-5500</v>
      </c>
    </row>
    <row r="55" spans="1:42" x14ac:dyDescent="0.35">
      <c r="A55" s="3">
        <v>44158</v>
      </c>
      <c r="B55" s="103"/>
      <c r="C55" s="69" t="s">
        <v>260</v>
      </c>
      <c r="D55" s="70">
        <f t="shared" si="0"/>
        <v>0</v>
      </c>
      <c r="E55" s="45"/>
      <c r="F55" s="14">
        <v>-5000</v>
      </c>
      <c r="G55" s="29">
        <f t="shared" si="1"/>
        <v>11280</v>
      </c>
      <c r="H55" s="26" t="s">
        <v>258</v>
      </c>
      <c r="I55" s="51">
        <v>9098</v>
      </c>
      <c r="J55" s="63">
        <v>906</v>
      </c>
      <c r="K55" s="1">
        <v>-3551.2771934711363</v>
      </c>
      <c r="L55" s="1">
        <f t="shared" si="2"/>
        <v>1</v>
      </c>
      <c r="M55" s="1">
        <v>-3555.6005568842957</v>
      </c>
      <c r="N55" s="1">
        <v>-2893.0227832826172</v>
      </c>
      <c r="O55" s="63">
        <v>108</v>
      </c>
      <c r="P55" s="51">
        <v>4240</v>
      </c>
      <c r="Q55" s="64">
        <v>51.6</v>
      </c>
      <c r="R55" s="44">
        <v>12.9</v>
      </c>
      <c r="S55" s="44">
        <f t="shared" si="3"/>
        <v>55.22</v>
      </c>
      <c r="T55" s="63">
        <v>52.7</v>
      </c>
      <c r="U55" s="63">
        <v>55.5</v>
      </c>
      <c r="V55" s="1">
        <v>71.599999999999994</v>
      </c>
      <c r="W55" s="1">
        <v>72</v>
      </c>
      <c r="X55" s="1">
        <v>77</v>
      </c>
      <c r="Y55" s="6">
        <v>1.08</v>
      </c>
      <c r="Z55" s="6">
        <v>12</v>
      </c>
      <c r="AA55" s="44">
        <v>9244.3333333333303</v>
      </c>
      <c r="AB55" s="51">
        <v>25000</v>
      </c>
      <c r="AC55" s="44">
        <v>3.32</v>
      </c>
      <c r="AD55" s="52">
        <v>50</v>
      </c>
      <c r="AE55" s="44">
        <v>-1875</v>
      </c>
      <c r="AF55" s="44">
        <v>0</v>
      </c>
      <c r="AG55" s="1">
        <v>971</v>
      </c>
      <c r="AH55" s="1">
        <v>2995</v>
      </c>
      <c r="AI55" s="11">
        <f t="shared" si="4"/>
        <v>3966</v>
      </c>
      <c r="AJ55" s="44">
        <v>1.9142109851787299</v>
      </c>
      <c r="AK55" s="44">
        <v>13.658333333333299</v>
      </c>
      <c r="AL55" s="44">
        <v>2.9786511531948799E-2</v>
      </c>
      <c r="AM55" s="44">
        <v>1.9439974967106799</v>
      </c>
      <c r="AN55" s="44">
        <v>1.8844244736467799</v>
      </c>
      <c r="AO55" s="67">
        <v>-2500</v>
      </c>
      <c r="AP55" s="67">
        <v>-5500</v>
      </c>
    </row>
    <row r="56" spans="1:42" x14ac:dyDescent="0.35">
      <c r="A56" s="3">
        <v>44159</v>
      </c>
      <c r="B56" s="103"/>
      <c r="C56" s="69" t="s">
        <v>260</v>
      </c>
      <c r="D56" s="70">
        <f t="shared" si="0"/>
        <v>0</v>
      </c>
      <c r="E56" s="45"/>
      <c r="F56" s="14">
        <v>-5000</v>
      </c>
      <c r="G56" s="29">
        <f t="shared" si="1"/>
        <v>11280</v>
      </c>
      <c r="H56" s="26" t="s">
        <v>258</v>
      </c>
      <c r="I56" s="51">
        <v>8965</v>
      </c>
      <c r="J56" s="63">
        <v>876</v>
      </c>
      <c r="K56" s="1">
        <v>-3556.8098266901939</v>
      </c>
      <c r="L56" s="1">
        <f t="shared" si="2"/>
        <v>1</v>
      </c>
      <c r="M56" s="1">
        <v>-3580.8728396410384</v>
      </c>
      <c r="N56" s="1">
        <v>-3044.2364845718248</v>
      </c>
      <c r="O56" s="63">
        <v>107</v>
      </c>
      <c r="P56" s="51">
        <v>4423</v>
      </c>
      <c r="Q56" s="64">
        <v>51.4</v>
      </c>
      <c r="R56" s="44">
        <v>12.8</v>
      </c>
      <c r="S56" s="44">
        <f t="shared" si="3"/>
        <v>55.040000000000006</v>
      </c>
      <c r="T56" s="63">
        <v>53</v>
      </c>
      <c r="U56" s="63">
        <v>55.3</v>
      </c>
      <c r="V56" s="1">
        <v>71.599999999999994</v>
      </c>
      <c r="W56" s="1">
        <v>72</v>
      </c>
      <c r="X56" s="1">
        <v>77</v>
      </c>
      <c r="Y56" s="6">
        <v>1.38</v>
      </c>
      <c r="Z56" s="6">
        <v>12</v>
      </c>
      <c r="AA56" s="44">
        <v>9084</v>
      </c>
      <c r="AB56" s="51">
        <v>25000</v>
      </c>
      <c r="AC56" s="44">
        <v>3.13</v>
      </c>
      <c r="AD56" s="52">
        <v>50</v>
      </c>
      <c r="AE56" s="44">
        <v>-1911</v>
      </c>
      <c r="AF56" s="44">
        <v>0</v>
      </c>
      <c r="AG56" s="1">
        <v>979</v>
      </c>
      <c r="AH56" s="1">
        <v>2994</v>
      </c>
      <c r="AI56" s="11">
        <f t="shared" si="4"/>
        <v>3973</v>
      </c>
      <c r="AJ56" s="44">
        <v>1.90305410122164</v>
      </c>
      <c r="AK56" s="44">
        <v>13.533333333333299</v>
      </c>
      <c r="AL56" s="44">
        <v>3.00658023099536E-2</v>
      </c>
      <c r="AM56" s="44">
        <v>1.93311990353159</v>
      </c>
      <c r="AN56" s="44">
        <v>1.8729882989116899</v>
      </c>
      <c r="AO56" s="67">
        <v>-2500</v>
      </c>
      <c r="AP56" s="67">
        <v>-4500</v>
      </c>
    </row>
    <row r="57" spans="1:42" x14ac:dyDescent="0.35">
      <c r="A57" s="3">
        <v>44160</v>
      </c>
      <c r="B57" s="103"/>
      <c r="C57" s="69" t="s">
        <v>257</v>
      </c>
      <c r="D57" s="70">
        <f t="shared" si="0"/>
        <v>1</v>
      </c>
      <c r="E57" s="45"/>
      <c r="F57" s="14">
        <v>-5000</v>
      </c>
      <c r="G57" s="29">
        <f t="shared" si="1"/>
        <v>11280</v>
      </c>
      <c r="H57" s="26" t="s">
        <v>258</v>
      </c>
      <c r="I57" s="51">
        <v>9052</v>
      </c>
      <c r="J57" s="63">
        <v>875</v>
      </c>
      <c r="K57" s="1">
        <v>-3596.7498276682632</v>
      </c>
      <c r="L57" s="1">
        <f t="shared" si="2"/>
        <v>1</v>
      </c>
      <c r="M57" s="1">
        <v>-3611.7252955149984</v>
      </c>
      <c r="N57" s="1">
        <v>-3145.3347342396196</v>
      </c>
      <c r="O57" s="63">
        <v>107</v>
      </c>
      <c r="P57" s="51">
        <v>4413</v>
      </c>
      <c r="Q57" s="64"/>
      <c r="R57" s="44">
        <v>12.6</v>
      </c>
      <c r="S57" s="44">
        <f t="shared" si="3"/>
        <v>54.68</v>
      </c>
      <c r="T57" s="63">
        <v>53.2</v>
      </c>
      <c r="U57" s="63">
        <v>55.1</v>
      </c>
      <c r="V57" s="1">
        <v>71.599999999999994</v>
      </c>
      <c r="W57" s="1">
        <v>72</v>
      </c>
      <c r="X57" s="1">
        <v>77</v>
      </c>
      <c r="Y57" s="6">
        <v>0.88</v>
      </c>
      <c r="Z57" s="6">
        <v>12</v>
      </c>
      <c r="AA57" s="44">
        <v>9038.3333333333303</v>
      </c>
      <c r="AB57" s="51">
        <v>25000</v>
      </c>
      <c r="AC57" s="44">
        <v>2.99</v>
      </c>
      <c r="AD57" s="52">
        <v>50</v>
      </c>
      <c r="AE57" s="44">
        <v>-1978</v>
      </c>
      <c r="AF57" s="44">
        <v>0</v>
      </c>
      <c r="AG57" s="1">
        <v>989</v>
      </c>
      <c r="AH57" s="1">
        <v>2995</v>
      </c>
      <c r="AI57" s="11">
        <f t="shared" si="4"/>
        <v>3984</v>
      </c>
      <c r="AJ57" s="44">
        <v>1.9204170286707201</v>
      </c>
      <c r="AK57" s="44">
        <v>13.35</v>
      </c>
      <c r="AL57" s="44">
        <v>4.5345517065901501E-2</v>
      </c>
      <c r="AM57" s="44">
        <v>1.9657625457366199</v>
      </c>
      <c r="AN57" s="44">
        <v>1.87507151160482</v>
      </c>
      <c r="AO57" s="67">
        <v>-2500</v>
      </c>
      <c r="AP57" s="67">
        <v>-4500</v>
      </c>
    </row>
    <row r="58" spans="1:42" x14ac:dyDescent="0.35">
      <c r="A58" s="3">
        <v>44161</v>
      </c>
      <c r="B58" s="103"/>
      <c r="C58" s="69" t="s">
        <v>257</v>
      </c>
      <c r="D58" s="70">
        <f t="shared" si="0"/>
        <v>1</v>
      </c>
      <c r="E58" s="45"/>
      <c r="F58" s="14">
        <v>-5000</v>
      </c>
      <c r="G58" s="29">
        <f t="shared" si="1"/>
        <v>11280</v>
      </c>
      <c r="H58" s="26" t="s">
        <v>258</v>
      </c>
      <c r="I58" s="51">
        <v>9220</v>
      </c>
      <c r="J58" s="63">
        <v>903</v>
      </c>
      <c r="K58" s="1">
        <v>-3598.1842302621631</v>
      </c>
      <c r="L58" s="1">
        <f t="shared" si="2"/>
        <v>1</v>
      </c>
      <c r="M58" s="1">
        <v>-3640.236400599445</v>
      </c>
      <c r="N58" s="1">
        <v>-3246.3804432548886</v>
      </c>
      <c r="O58" s="63">
        <v>106</v>
      </c>
      <c r="P58" s="51">
        <v>4403</v>
      </c>
      <c r="Q58" s="64"/>
      <c r="R58" s="44">
        <v>12.4</v>
      </c>
      <c r="S58" s="44">
        <f t="shared" si="3"/>
        <v>54.32</v>
      </c>
      <c r="T58" s="63">
        <v>52.1</v>
      </c>
      <c r="U58" s="63">
        <v>54.3</v>
      </c>
      <c r="V58" s="1">
        <v>71.599999999999994</v>
      </c>
      <c r="W58" s="1">
        <v>72</v>
      </c>
      <c r="X58" s="1">
        <v>77</v>
      </c>
      <c r="Y58" s="6">
        <v>1.3</v>
      </c>
      <c r="Z58" s="6">
        <v>12</v>
      </c>
      <c r="AA58" s="44">
        <v>9079</v>
      </c>
      <c r="AB58" s="51">
        <v>25000</v>
      </c>
      <c r="AC58" s="44">
        <v>3.0966666666666698</v>
      </c>
      <c r="AD58" s="52">
        <v>50</v>
      </c>
      <c r="AE58" s="44">
        <v>-412</v>
      </c>
      <c r="AF58" s="44">
        <v>0</v>
      </c>
      <c r="AG58" s="1">
        <v>987</v>
      </c>
      <c r="AH58" s="1">
        <v>2995</v>
      </c>
      <c r="AI58" s="11">
        <f t="shared" si="4"/>
        <v>3982</v>
      </c>
      <c r="AJ58" s="44">
        <v>2.0059668989546999</v>
      </c>
      <c r="AK58" s="44">
        <v>13.141666666666699</v>
      </c>
      <c r="AL58" s="44">
        <v>4.2813308713223697E-2</v>
      </c>
      <c r="AM58" s="44">
        <v>2.0487802076679298</v>
      </c>
      <c r="AN58" s="44">
        <v>1.9631535902414801</v>
      </c>
      <c r="AO58" s="67">
        <v>-2500</v>
      </c>
      <c r="AP58" s="67">
        <v>-4500</v>
      </c>
    </row>
    <row r="59" spans="1:42" x14ac:dyDescent="0.35">
      <c r="A59" s="3">
        <v>44162</v>
      </c>
      <c r="B59" s="103"/>
      <c r="C59" s="69" t="s">
        <v>257</v>
      </c>
      <c r="D59" s="70">
        <f t="shared" si="0"/>
        <v>1</v>
      </c>
      <c r="E59" s="45"/>
      <c r="F59" s="14">
        <v>-5000</v>
      </c>
      <c r="G59" s="29">
        <f t="shared" si="1"/>
        <v>11280</v>
      </c>
      <c r="H59" s="26" t="s">
        <v>258</v>
      </c>
      <c r="I59" s="51">
        <v>8836</v>
      </c>
      <c r="J59" s="63">
        <v>924</v>
      </c>
      <c r="K59" s="1">
        <v>-3595.3793728560622</v>
      </c>
      <c r="L59" s="1">
        <f t="shared" si="2"/>
        <v>1</v>
      </c>
      <c r="M59" s="1">
        <v>-3579.6800901895635</v>
      </c>
      <c r="N59" s="1">
        <v>-3291.7563805857249</v>
      </c>
      <c r="O59" s="63">
        <v>105</v>
      </c>
      <c r="P59" s="51">
        <v>4390</v>
      </c>
      <c r="Q59" s="64"/>
      <c r="R59" s="44">
        <v>11.9</v>
      </c>
      <c r="S59" s="44">
        <f t="shared" si="3"/>
        <v>53.42</v>
      </c>
      <c r="T59" s="63">
        <v>51.2</v>
      </c>
      <c r="U59" s="63">
        <v>53.8</v>
      </c>
      <c r="V59" s="1">
        <v>71.599999999999994</v>
      </c>
      <c r="W59" s="1">
        <v>72</v>
      </c>
      <c r="X59" s="1">
        <v>77</v>
      </c>
      <c r="Y59" s="6">
        <v>1.99</v>
      </c>
      <c r="Z59" s="6">
        <v>12</v>
      </c>
      <c r="AA59" s="44">
        <v>9036</v>
      </c>
      <c r="AB59" s="51">
        <v>25000</v>
      </c>
      <c r="AC59" s="44">
        <v>3.10666666666667</v>
      </c>
      <c r="AD59" s="52">
        <v>50</v>
      </c>
      <c r="AE59" s="44">
        <v>797</v>
      </c>
      <c r="AF59" s="44">
        <v>0</v>
      </c>
      <c r="AG59" s="1">
        <v>987</v>
      </c>
      <c r="AH59" s="1">
        <v>2994</v>
      </c>
      <c r="AI59" s="11">
        <f t="shared" si="4"/>
        <v>3981</v>
      </c>
      <c r="AJ59" s="44">
        <v>2.0647212543553999</v>
      </c>
      <c r="AK59" s="44">
        <v>12.9</v>
      </c>
      <c r="AL59" s="44">
        <v>3.48797485200497E-2</v>
      </c>
      <c r="AM59" s="44">
        <v>2.0996010028754499</v>
      </c>
      <c r="AN59" s="44">
        <v>2.0298415058353498</v>
      </c>
      <c r="AO59" s="67">
        <v>-2500</v>
      </c>
      <c r="AP59" s="67">
        <v>-4500</v>
      </c>
    </row>
    <row r="60" spans="1:42" x14ac:dyDescent="0.35">
      <c r="A60" s="3">
        <v>44163</v>
      </c>
      <c r="B60" s="103"/>
      <c r="C60" s="69" t="s">
        <v>257</v>
      </c>
      <c r="D60" s="70">
        <f t="shared" si="0"/>
        <v>1</v>
      </c>
      <c r="E60" s="45"/>
      <c r="F60" s="14">
        <v>-5000</v>
      </c>
      <c r="G60" s="29">
        <f t="shared" si="1"/>
        <v>11280</v>
      </c>
      <c r="H60" s="26" t="s">
        <v>258</v>
      </c>
      <c r="I60" s="51">
        <v>9036</v>
      </c>
      <c r="J60" s="63">
        <v>932</v>
      </c>
      <c r="K60" s="1">
        <v>-3612.8587627426268</v>
      </c>
      <c r="L60" s="1">
        <f t="shared" si="2"/>
        <v>1</v>
      </c>
      <c r="M60" s="1">
        <v>-3591.9964040438622</v>
      </c>
      <c r="N60" s="1">
        <v>-3370.3285532755949</v>
      </c>
      <c r="O60" s="63">
        <v>105</v>
      </c>
      <c r="P60" s="51">
        <v>4300</v>
      </c>
      <c r="Q60" s="64">
        <v>49.5</v>
      </c>
      <c r="R60" s="44">
        <v>11.6</v>
      </c>
      <c r="S60" s="44">
        <f t="shared" si="3"/>
        <v>52.879999999999995</v>
      </c>
      <c r="T60" s="63">
        <v>50.6</v>
      </c>
      <c r="U60" s="63">
        <v>53.5</v>
      </c>
      <c r="V60" s="1">
        <v>71.599999999999994</v>
      </c>
      <c r="W60" s="1">
        <v>72</v>
      </c>
      <c r="X60" s="1">
        <v>77</v>
      </c>
      <c r="Y60" s="6">
        <v>2.0499999999999998</v>
      </c>
      <c r="Z60" s="6">
        <v>12</v>
      </c>
      <c r="AA60" s="44">
        <v>9030.6666666666697</v>
      </c>
      <c r="AB60" s="51">
        <v>25000</v>
      </c>
      <c r="AC60" s="44">
        <v>3.09</v>
      </c>
      <c r="AD60" s="52">
        <v>50</v>
      </c>
      <c r="AE60" s="44">
        <v>649</v>
      </c>
      <c r="AF60" s="44">
        <v>0</v>
      </c>
      <c r="AG60" s="1">
        <v>980</v>
      </c>
      <c r="AH60" s="1">
        <v>2989</v>
      </c>
      <c r="AI60" s="11">
        <f t="shared" si="4"/>
        <v>3969</v>
      </c>
      <c r="AJ60" s="44">
        <v>2.5264577893820701</v>
      </c>
      <c r="AK60" s="44">
        <v>12.7</v>
      </c>
      <c r="AL60" s="44">
        <v>7.9942470604015506E-2</v>
      </c>
      <c r="AM60" s="44">
        <v>2.6064002599860898</v>
      </c>
      <c r="AN60" s="44">
        <v>2.4465153187780602</v>
      </c>
      <c r="AO60" s="67">
        <v>-2500</v>
      </c>
      <c r="AP60" s="67">
        <v>-4500</v>
      </c>
    </row>
    <row r="61" spans="1:42" x14ac:dyDescent="0.35">
      <c r="A61" s="3">
        <v>44164</v>
      </c>
      <c r="B61" s="103"/>
      <c r="C61" s="69" t="s">
        <v>257</v>
      </c>
      <c r="D61" s="70">
        <f t="shared" si="0"/>
        <v>1</v>
      </c>
      <c r="E61" s="45"/>
      <c r="F61" s="14">
        <v>-5000</v>
      </c>
      <c r="G61" s="29">
        <f t="shared" si="1"/>
        <v>11280</v>
      </c>
      <c r="H61" s="26" t="s">
        <v>258</v>
      </c>
      <c r="I61" s="51">
        <v>8702</v>
      </c>
      <c r="J61" s="63">
        <v>925</v>
      </c>
      <c r="K61" s="1">
        <v>-3612.3051023493827</v>
      </c>
      <c r="L61" s="1">
        <f t="shared" si="2"/>
        <v>1</v>
      </c>
      <c r="M61" s="1">
        <v>-3603.0954591756999</v>
      </c>
      <c r="N61" s="1">
        <v>-3447.9875666865928</v>
      </c>
      <c r="O61" s="63">
        <v>105</v>
      </c>
      <c r="P61" s="51">
        <v>4210</v>
      </c>
      <c r="Q61" s="64">
        <v>49.5</v>
      </c>
      <c r="R61" s="44">
        <v>11.4</v>
      </c>
      <c r="S61" s="44">
        <f t="shared" si="3"/>
        <v>52.519999999999996</v>
      </c>
      <c r="T61" s="63">
        <v>50.1</v>
      </c>
      <c r="U61" s="63">
        <v>53.2</v>
      </c>
      <c r="V61" s="1">
        <v>71.599999999999994</v>
      </c>
      <c r="W61" s="1">
        <v>72</v>
      </c>
      <c r="X61" s="1">
        <v>77</v>
      </c>
      <c r="Y61" s="6">
        <v>1.67</v>
      </c>
      <c r="Z61" s="6">
        <v>12</v>
      </c>
      <c r="AA61" s="44">
        <v>8858</v>
      </c>
      <c r="AB61" s="51">
        <v>25000</v>
      </c>
      <c r="AC61" s="44">
        <v>2.8966666666666701</v>
      </c>
      <c r="AD61" s="52">
        <v>50</v>
      </c>
      <c r="AE61" s="44">
        <v>678</v>
      </c>
      <c r="AF61" s="44">
        <v>0</v>
      </c>
      <c r="AG61" s="1">
        <v>970</v>
      </c>
      <c r="AH61" s="1">
        <v>2996</v>
      </c>
      <c r="AI61" s="11">
        <f t="shared" si="4"/>
        <v>3966</v>
      </c>
      <c r="AJ61" s="44">
        <v>3.2139878366637702</v>
      </c>
      <c r="AK61" s="44">
        <v>12.4583333333333</v>
      </c>
      <c r="AL61" s="44">
        <v>0.13235342430189001</v>
      </c>
      <c r="AM61" s="44">
        <v>3.34634126096566</v>
      </c>
      <c r="AN61" s="44">
        <v>3.08163441236188</v>
      </c>
      <c r="AO61" s="67">
        <v>-2500</v>
      </c>
      <c r="AP61" s="67">
        <v>-4500</v>
      </c>
    </row>
    <row r="62" spans="1:42" x14ac:dyDescent="0.35">
      <c r="A62" s="3">
        <v>44165</v>
      </c>
      <c r="B62" s="103"/>
      <c r="C62" s="69" t="s">
        <v>257</v>
      </c>
      <c r="D62" s="70">
        <f t="shared" si="0"/>
        <v>1</v>
      </c>
      <c r="E62" s="45"/>
      <c r="F62" s="14">
        <v>-5000</v>
      </c>
      <c r="G62" s="29">
        <f t="shared" si="1"/>
        <v>11280</v>
      </c>
      <c r="H62" s="26" t="s">
        <v>258</v>
      </c>
      <c r="I62" s="51">
        <v>8651</v>
      </c>
      <c r="J62" s="63">
        <v>897</v>
      </c>
      <c r="K62" s="1">
        <v>-3639.7174642046884</v>
      </c>
      <c r="L62" s="1">
        <f t="shared" si="2"/>
        <v>1</v>
      </c>
      <c r="M62" s="1">
        <v>-3611.688986482985</v>
      </c>
      <c r="N62" s="1">
        <v>-3528.5448881871866</v>
      </c>
      <c r="O62" s="63">
        <v>105</v>
      </c>
      <c r="P62" s="51">
        <v>4087</v>
      </c>
      <c r="Q62" s="64">
        <v>49.4</v>
      </c>
      <c r="R62" s="44">
        <v>11.4</v>
      </c>
      <c r="S62" s="44">
        <f t="shared" si="3"/>
        <v>52.519999999999996</v>
      </c>
      <c r="T62" s="63">
        <v>49.8</v>
      </c>
      <c r="U62" s="63">
        <v>53.1</v>
      </c>
      <c r="V62" s="1">
        <v>71.599999999999994</v>
      </c>
      <c r="W62" s="1">
        <v>72</v>
      </c>
      <c r="X62" s="1">
        <v>77</v>
      </c>
      <c r="Y62" s="6">
        <v>1.43</v>
      </c>
      <c r="Z62" s="6">
        <v>12</v>
      </c>
      <c r="AA62" s="44">
        <v>8796.3333333333303</v>
      </c>
      <c r="AB62" s="51">
        <v>25000</v>
      </c>
      <c r="AC62" s="44">
        <v>2.8333333333333299</v>
      </c>
      <c r="AD62" s="52">
        <v>50</v>
      </c>
      <c r="AE62" s="44">
        <v>563</v>
      </c>
      <c r="AF62" s="44">
        <v>0</v>
      </c>
      <c r="AG62" s="1">
        <v>969</v>
      </c>
      <c r="AH62" s="1">
        <v>2999</v>
      </c>
      <c r="AI62" s="11">
        <f t="shared" si="4"/>
        <v>3968</v>
      </c>
      <c r="AJ62" s="44">
        <v>3.4254148471615702</v>
      </c>
      <c r="AK62" s="44">
        <v>12.283333333333299</v>
      </c>
      <c r="AL62" s="44">
        <v>0.123733608301844</v>
      </c>
      <c r="AM62" s="44">
        <v>3.5491484554634201</v>
      </c>
      <c r="AN62" s="44">
        <v>3.3016812388597301</v>
      </c>
      <c r="AO62" s="67">
        <v>-2500</v>
      </c>
      <c r="AP62" s="67">
        <v>-4500</v>
      </c>
    </row>
    <row r="63" spans="1:42" x14ac:dyDescent="0.35">
      <c r="A63" s="3">
        <v>44166</v>
      </c>
      <c r="B63" s="103"/>
      <c r="C63" s="69" t="s">
        <v>260</v>
      </c>
      <c r="D63" s="70">
        <f t="shared" si="0"/>
        <v>0</v>
      </c>
      <c r="E63" s="45"/>
      <c r="F63" s="14">
        <v>-5000</v>
      </c>
      <c r="G63" s="29">
        <f t="shared" si="1"/>
        <v>11280</v>
      </c>
      <c r="H63" s="26" t="s">
        <v>258</v>
      </c>
      <c r="I63" s="51">
        <v>8453</v>
      </c>
      <c r="J63" s="63">
        <v>842</v>
      </c>
      <c r="K63" s="1">
        <v>-3204.446966022183</v>
      </c>
      <c r="L63" s="1">
        <f t="shared" si="2"/>
        <v>1</v>
      </c>
      <c r="M63" s="1">
        <v>-3532.9415336349884</v>
      </c>
      <c r="N63" s="1">
        <v>-3545.4199500835462</v>
      </c>
      <c r="O63" s="63">
        <v>105</v>
      </c>
      <c r="P63" s="51">
        <v>4096</v>
      </c>
      <c r="Q63" s="64">
        <v>49.4</v>
      </c>
      <c r="R63" s="44">
        <v>11.2</v>
      </c>
      <c r="S63" s="44">
        <f t="shared" si="3"/>
        <v>52.16</v>
      </c>
      <c r="T63" s="63">
        <v>50.1</v>
      </c>
      <c r="U63" s="63">
        <v>52.9</v>
      </c>
      <c r="V63" s="1">
        <v>71.599999999999994</v>
      </c>
      <c r="W63" s="1">
        <v>72</v>
      </c>
      <c r="X63" s="1">
        <v>77</v>
      </c>
      <c r="Y63" s="6">
        <v>1.23</v>
      </c>
      <c r="Z63" s="6">
        <v>12</v>
      </c>
      <c r="AA63" s="44">
        <v>8602</v>
      </c>
      <c r="AB63" s="51">
        <v>25000</v>
      </c>
      <c r="AC63" s="44">
        <v>2.7633333333333301</v>
      </c>
      <c r="AD63" s="52">
        <v>50</v>
      </c>
      <c r="AE63" s="44">
        <v>997</v>
      </c>
      <c r="AF63" s="44">
        <v>0</v>
      </c>
      <c r="AG63" s="1">
        <v>968</v>
      </c>
      <c r="AH63" s="1">
        <v>2492</v>
      </c>
      <c r="AI63" s="11">
        <f t="shared" si="4"/>
        <v>3460</v>
      </c>
      <c r="AJ63" s="44">
        <v>3.7442307692307701</v>
      </c>
      <c r="AK63" s="44">
        <v>12.116666666666699</v>
      </c>
      <c r="AL63" s="44">
        <v>0.10489893005015</v>
      </c>
      <c r="AM63" s="44">
        <v>3.8491296992809199</v>
      </c>
      <c r="AN63" s="44">
        <v>3.63933183918062</v>
      </c>
      <c r="AO63" s="67">
        <v>-1500</v>
      </c>
      <c r="AP63" s="67">
        <v>-4000</v>
      </c>
    </row>
    <row r="64" spans="1:42" x14ac:dyDescent="0.35">
      <c r="A64" s="3">
        <v>44167</v>
      </c>
      <c r="B64" s="104"/>
      <c r="C64" s="69" t="s">
        <v>260</v>
      </c>
      <c r="D64" s="70">
        <f t="shared" si="0"/>
        <v>0</v>
      </c>
      <c r="E64" s="45"/>
      <c r="F64" s="14">
        <v>-5000</v>
      </c>
      <c r="G64" s="29">
        <f t="shared" si="1"/>
        <v>11280</v>
      </c>
      <c r="H64" s="26" t="s">
        <v>258</v>
      </c>
      <c r="I64" s="51">
        <v>8310</v>
      </c>
      <c r="J64" s="63">
        <v>812</v>
      </c>
      <c r="K64" s="1">
        <v>-2781.2803811444419</v>
      </c>
      <c r="L64" s="1">
        <f t="shared" si="2"/>
        <v>1</v>
      </c>
      <c r="M64" s="1">
        <v>-3370.1217352926651</v>
      </c>
      <c r="N64" s="1">
        <v>-3498.2667655972482</v>
      </c>
      <c r="O64" s="63">
        <v>105</v>
      </c>
      <c r="P64" s="51">
        <v>4088</v>
      </c>
      <c r="Q64" s="64">
        <v>49.7</v>
      </c>
      <c r="R64" s="44">
        <v>11.1</v>
      </c>
      <c r="S64" s="44">
        <f t="shared" si="3"/>
        <v>51.980000000000004</v>
      </c>
      <c r="T64" s="63">
        <v>50.4</v>
      </c>
      <c r="U64" s="63">
        <v>52.7</v>
      </c>
      <c r="V64" s="1">
        <v>71.599999999999994</v>
      </c>
      <c r="W64" s="1">
        <v>72</v>
      </c>
      <c r="X64" s="1">
        <v>77</v>
      </c>
      <c r="Y64" s="6">
        <v>1.27</v>
      </c>
      <c r="Z64" s="6">
        <v>12</v>
      </c>
      <c r="AA64" s="44">
        <v>8471.3333333333303</v>
      </c>
      <c r="AB64" s="51">
        <v>25000</v>
      </c>
      <c r="AC64" s="44">
        <v>2.6666666666666701</v>
      </c>
      <c r="AD64" s="52">
        <v>50</v>
      </c>
      <c r="AE64" s="44">
        <v>474</v>
      </c>
      <c r="AF64" s="44">
        <v>0</v>
      </c>
      <c r="AG64" s="1">
        <v>970</v>
      </c>
      <c r="AH64" s="1">
        <v>1992</v>
      </c>
      <c r="AI64" s="11">
        <f t="shared" si="4"/>
        <v>2962</v>
      </c>
      <c r="AJ64" s="44">
        <v>4.0519963702359298</v>
      </c>
      <c r="AK64" s="44">
        <v>11.975</v>
      </c>
      <c r="AL64" s="44">
        <v>9.8618543092801797E-2</v>
      </c>
      <c r="AM64" s="44">
        <v>4.1506149133287398</v>
      </c>
      <c r="AN64" s="44">
        <v>3.9533778271431301</v>
      </c>
      <c r="AO64" s="67">
        <v>-1500</v>
      </c>
      <c r="AP64" s="67">
        <v>-4000</v>
      </c>
    </row>
    <row r="65" spans="1:42" x14ac:dyDescent="0.35">
      <c r="A65" s="3">
        <v>44168</v>
      </c>
      <c r="B65" s="103"/>
      <c r="C65" s="69" t="s">
        <v>260</v>
      </c>
      <c r="D65" s="70">
        <f t="shared" si="0"/>
        <v>0</v>
      </c>
      <c r="E65" s="45"/>
      <c r="F65" s="14">
        <v>-5000</v>
      </c>
      <c r="G65" s="29">
        <f t="shared" si="1"/>
        <v>11280</v>
      </c>
      <c r="H65" s="26" t="s">
        <v>258</v>
      </c>
      <c r="I65" s="51">
        <v>8465</v>
      </c>
      <c r="J65" s="63">
        <v>792</v>
      </c>
      <c r="K65" s="1">
        <v>-2797.1944897907742</v>
      </c>
      <c r="L65" s="1">
        <f t="shared" si="2"/>
        <v>1</v>
      </c>
      <c r="M65" s="1">
        <v>-3206.9888807022944</v>
      </c>
      <c r="N65" s="1">
        <v>-3453.0343425175556</v>
      </c>
      <c r="O65" s="63">
        <v>104</v>
      </c>
      <c r="P65" s="51">
        <v>4059</v>
      </c>
      <c r="Q65" s="64">
        <v>49.6</v>
      </c>
      <c r="R65" s="44">
        <v>11.1</v>
      </c>
      <c r="S65" s="44">
        <f t="shared" si="3"/>
        <v>51.980000000000004</v>
      </c>
      <c r="T65" s="63">
        <v>50.4</v>
      </c>
      <c r="U65" s="63">
        <v>52.6</v>
      </c>
      <c r="V65" s="1">
        <v>71.599999999999994</v>
      </c>
      <c r="W65" s="1">
        <v>72</v>
      </c>
      <c r="X65" s="1">
        <v>77</v>
      </c>
      <c r="Y65" s="6">
        <v>1.23</v>
      </c>
      <c r="Z65" s="6">
        <v>12</v>
      </c>
      <c r="AA65" s="44">
        <v>8409.3333333333303</v>
      </c>
      <c r="AB65" s="51">
        <v>25000</v>
      </c>
      <c r="AC65" s="44">
        <v>2.6033333333333299</v>
      </c>
      <c r="AD65" s="52">
        <v>50</v>
      </c>
      <c r="AE65" s="44">
        <v>-1352</v>
      </c>
      <c r="AF65" s="44">
        <v>0</v>
      </c>
      <c r="AG65" s="1">
        <v>970</v>
      </c>
      <c r="AH65" s="1">
        <v>1987</v>
      </c>
      <c r="AI65" s="11">
        <f t="shared" si="4"/>
        <v>2957</v>
      </c>
      <c r="AJ65" s="44">
        <v>4.1533882783882801</v>
      </c>
      <c r="AK65" s="44">
        <v>11.875</v>
      </c>
      <c r="AL65" s="44">
        <v>0.100827872941636</v>
      </c>
      <c r="AM65" s="44">
        <v>4.2542161513299099</v>
      </c>
      <c r="AN65" s="44">
        <v>4.0525604054466404</v>
      </c>
      <c r="AO65" s="67">
        <v>-1500</v>
      </c>
      <c r="AP65" s="67">
        <v>-4000</v>
      </c>
    </row>
    <row r="66" spans="1:42" x14ac:dyDescent="0.35">
      <c r="A66" s="3">
        <v>44169</v>
      </c>
      <c r="B66" s="103"/>
      <c r="C66" s="69" t="s">
        <v>260</v>
      </c>
      <c r="D66" s="70">
        <f t="shared" si="0"/>
        <v>0</v>
      </c>
      <c r="E66" s="45"/>
      <c r="F66" s="14">
        <v>-5000</v>
      </c>
      <c r="G66" s="29">
        <f t="shared" si="1"/>
        <v>11280</v>
      </c>
      <c r="H66" s="26" t="s">
        <v>258</v>
      </c>
      <c r="I66" s="51">
        <v>8209</v>
      </c>
      <c r="J66" s="63">
        <v>795</v>
      </c>
      <c r="K66" s="1">
        <v>-2508.0197147718677</v>
      </c>
      <c r="L66" s="1">
        <f t="shared" si="2"/>
        <v>1</v>
      </c>
      <c r="M66" s="1">
        <v>-2986.1318031867913</v>
      </c>
      <c r="N66" s="1">
        <v>-3386.2866401227984</v>
      </c>
      <c r="O66" s="63">
        <v>104</v>
      </c>
      <c r="P66" s="51">
        <v>4028</v>
      </c>
      <c r="Q66" s="64">
        <v>49.6</v>
      </c>
      <c r="R66" s="44">
        <v>11</v>
      </c>
      <c r="S66" s="44">
        <f t="shared" si="3"/>
        <v>51.8</v>
      </c>
      <c r="T66" s="63">
        <v>50.7</v>
      </c>
      <c r="U66" s="63">
        <v>52.5</v>
      </c>
      <c r="V66" s="1">
        <v>71.599999999999994</v>
      </c>
      <c r="W66" s="1">
        <v>72</v>
      </c>
      <c r="X66" s="1">
        <v>77</v>
      </c>
      <c r="Y66" s="6">
        <v>1.1200000000000001</v>
      </c>
      <c r="Z66" s="6">
        <v>12</v>
      </c>
      <c r="AA66" s="44">
        <v>8328</v>
      </c>
      <c r="AB66" s="51">
        <v>25000</v>
      </c>
      <c r="AC66" s="44">
        <v>2.57</v>
      </c>
      <c r="AD66" s="52">
        <v>50</v>
      </c>
      <c r="AE66" s="44">
        <v>-1008</v>
      </c>
      <c r="AF66" s="44">
        <v>0</v>
      </c>
      <c r="AG66" s="1">
        <v>834</v>
      </c>
      <c r="AH66" s="1">
        <v>1787</v>
      </c>
      <c r="AI66" s="11">
        <f t="shared" si="4"/>
        <v>2621</v>
      </c>
      <c r="AJ66" s="44">
        <v>3.8043789097408398</v>
      </c>
      <c r="AK66" s="44">
        <v>11.733333333333301</v>
      </c>
      <c r="AL66" s="44">
        <v>8.5948036494784094E-2</v>
      </c>
      <c r="AM66" s="44">
        <v>3.89032694623562</v>
      </c>
      <c r="AN66" s="44">
        <v>3.71843087324606</v>
      </c>
      <c r="AO66" s="67">
        <v>-1500</v>
      </c>
      <c r="AP66" s="67">
        <v>-4000</v>
      </c>
    </row>
    <row r="67" spans="1:42" x14ac:dyDescent="0.35">
      <c r="A67" s="3">
        <v>44170</v>
      </c>
      <c r="B67" s="103"/>
      <c r="C67" s="69" t="s">
        <v>260</v>
      </c>
      <c r="D67" s="70">
        <f t="shared" ref="D67:D130" si="5">IF(C67="O", 1, 0)</f>
        <v>0</v>
      </c>
      <c r="E67" s="45"/>
      <c r="F67" s="14">
        <v>-5000</v>
      </c>
      <c r="G67" s="29">
        <f t="shared" ref="G67:G130" si="6">4600+6680</f>
        <v>11280</v>
      </c>
      <c r="H67" s="26" t="s">
        <v>258</v>
      </c>
      <c r="I67" s="51">
        <v>8142</v>
      </c>
      <c r="J67" s="63">
        <v>813</v>
      </c>
      <c r="K67" s="1">
        <v>-2325.251921603226</v>
      </c>
      <c r="L67" s="1">
        <f t="shared" ref="L67:L130" si="7">IF(K67&gt;-5000,1,0)</f>
        <v>1</v>
      </c>
      <c r="M67" s="1">
        <v>-2723.2386946664983</v>
      </c>
      <c r="N67" s="1">
        <v>-3305.5454413201765</v>
      </c>
      <c r="O67" s="8" t="s">
        <v>261</v>
      </c>
      <c r="P67" s="51">
        <v>4086</v>
      </c>
      <c r="Q67" s="64">
        <v>49.4</v>
      </c>
      <c r="R67" s="44">
        <v>10.9</v>
      </c>
      <c r="S67" s="44">
        <f t="shared" ref="S67:S130" si="8">(R67*1.8)+32</f>
        <v>51.620000000000005</v>
      </c>
      <c r="T67" s="63">
        <v>50.7</v>
      </c>
      <c r="U67" s="63">
        <v>52.3</v>
      </c>
      <c r="V67" s="1">
        <v>71.599999999999994</v>
      </c>
      <c r="W67" s="1">
        <v>72</v>
      </c>
      <c r="X67" s="1">
        <v>77</v>
      </c>
      <c r="Y67" s="6">
        <v>1.1299999999999999</v>
      </c>
      <c r="Z67" s="6">
        <v>12</v>
      </c>
      <c r="AA67" s="44">
        <v>8272</v>
      </c>
      <c r="AB67" s="51">
        <v>25000</v>
      </c>
      <c r="AC67" s="44">
        <v>2.64</v>
      </c>
      <c r="AD67" s="52">
        <v>50</v>
      </c>
      <c r="AE67" s="44">
        <v>-859</v>
      </c>
      <c r="AF67" s="44">
        <v>0</v>
      </c>
      <c r="AG67" s="1">
        <v>834</v>
      </c>
      <c r="AH67" s="1">
        <v>1597</v>
      </c>
      <c r="AI67" s="11">
        <f t="shared" ref="AI67:AI130" si="9">SUM(AG67:AH67)</f>
        <v>2431</v>
      </c>
      <c r="AJ67" s="44">
        <v>3.8369313113291699</v>
      </c>
      <c r="AK67" s="44">
        <v>11.608333333333301</v>
      </c>
      <c r="AL67" s="44">
        <v>0.114544684617864</v>
      </c>
      <c r="AM67" s="44">
        <v>3.95147599594703</v>
      </c>
      <c r="AN67" s="44">
        <v>3.7223866267113102</v>
      </c>
      <c r="AO67" s="67">
        <v>-1500</v>
      </c>
      <c r="AP67" s="67">
        <v>-4000</v>
      </c>
    </row>
    <row r="68" spans="1:42" x14ac:dyDescent="0.35">
      <c r="A68" s="3">
        <v>44171</v>
      </c>
      <c r="B68" s="103"/>
      <c r="C68" s="69" t="s">
        <v>260</v>
      </c>
      <c r="D68" s="70">
        <f t="shared" si="5"/>
        <v>0</v>
      </c>
      <c r="E68" s="45"/>
      <c r="F68" s="14">
        <v>-5000</v>
      </c>
      <c r="G68" s="29">
        <f t="shared" si="6"/>
        <v>11280</v>
      </c>
      <c r="H68" s="26" t="s">
        <v>258</v>
      </c>
      <c r="I68" s="51">
        <v>8191</v>
      </c>
      <c r="J68" s="63">
        <v>830</v>
      </c>
      <c r="K68" s="1">
        <v>-2132.5989783211498</v>
      </c>
      <c r="L68" s="1">
        <f t="shared" si="7"/>
        <v>1</v>
      </c>
      <c r="M68" s="1">
        <v>-2508.8690971262918</v>
      </c>
      <c r="N68" s="1">
        <v>-3179.4338737070107</v>
      </c>
      <c r="O68" s="8" t="s">
        <v>261</v>
      </c>
      <c r="P68" s="51">
        <v>3978</v>
      </c>
      <c r="Q68" s="64">
        <v>49.4</v>
      </c>
      <c r="R68" s="44">
        <v>10.9</v>
      </c>
      <c r="S68" s="44">
        <f t="shared" si="8"/>
        <v>51.620000000000005</v>
      </c>
      <c r="T68" s="63">
        <v>50.3</v>
      </c>
      <c r="U68" s="63">
        <v>52.1</v>
      </c>
      <c r="V68" s="1">
        <v>71.599999999999994</v>
      </c>
      <c r="W68" s="1">
        <v>72</v>
      </c>
      <c r="X68" s="1">
        <v>77</v>
      </c>
      <c r="Y68" s="6">
        <v>1.21</v>
      </c>
      <c r="Z68" s="6">
        <v>12</v>
      </c>
      <c r="AA68" s="44">
        <v>8180.6666666666697</v>
      </c>
      <c r="AB68" s="51">
        <v>25000</v>
      </c>
      <c r="AC68" s="44">
        <v>2.6466666666666701</v>
      </c>
      <c r="AD68" s="52">
        <v>50</v>
      </c>
      <c r="AE68" s="44">
        <v>-683</v>
      </c>
      <c r="AF68" s="44">
        <v>0</v>
      </c>
      <c r="AG68" s="1">
        <v>833</v>
      </c>
      <c r="AH68" s="1">
        <v>1396</v>
      </c>
      <c r="AI68" s="11">
        <f t="shared" si="9"/>
        <v>2229</v>
      </c>
      <c r="AJ68" s="44">
        <v>3.5950131233595801</v>
      </c>
      <c r="AK68" s="44">
        <v>11.533333333333299</v>
      </c>
      <c r="AL68" s="44">
        <v>0.114824360548525</v>
      </c>
      <c r="AM68" s="44">
        <v>3.7098374839081099</v>
      </c>
      <c r="AN68" s="44">
        <v>3.4801887628110499</v>
      </c>
      <c r="AO68" s="67">
        <v>-1500</v>
      </c>
      <c r="AP68" s="67">
        <v>-4000</v>
      </c>
    </row>
    <row r="69" spans="1:42" x14ac:dyDescent="0.35">
      <c r="A69" s="3">
        <v>44172</v>
      </c>
      <c r="B69" s="103"/>
      <c r="C69" s="69" t="s">
        <v>260</v>
      </c>
      <c r="D69" s="70">
        <f t="shared" si="5"/>
        <v>0</v>
      </c>
      <c r="E69" s="45"/>
      <c r="F69" s="14">
        <v>-5000</v>
      </c>
      <c r="G69" s="29">
        <f t="shared" si="6"/>
        <v>11280</v>
      </c>
      <c r="H69" s="26" t="s">
        <v>258</v>
      </c>
      <c r="I69" s="51">
        <v>8217</v>
      </c>
      <c r="J69" s="63">
        <v>817</v>
      </c>
      <c r="K69" s="1">
        <v>-1843.4577687169146</v>
      </c>
      <c r="L69" s="1">
        <f t="shared" si="7"/>
        <v>1</v>
      </c>
      <c r="M69" s="1">
        <v>-2321.3045746407865</v>
      </c>
      <c r="N69" s="1">
        <v>-3057.4467719388522</v>
      </c>
      <c r="O69" s="63">
        <v>103</v>
      </c>
      <c r="P69" s="51">
        <v>3913</v>
      </c>
      <c r="Q69" s="64">
        <v>49.5</v>
      </c>
      <c r="R69" s="44">
        <v>10.8</v>
      </c>
      <c r="S69" s="44">
        <f t="shared" si="8"/>
        <v>51.44</v>
      </c>
      <c r="T69" s="63">
        <v>50.3</v>
      </c>
      <c r="U69" s="63">
        <v>51.8</v>
      </c>
      <c r="V69" s="1">
        <v>71.599999999999994</v>
      </c>
      <c r="W69" s="1">
        <v>72</v>
      </c>
      <c r="X69" s="1">
        <v>77</v>
      </c>
      <c r="Y69" s="6">
        <v>1.57</v>
      </c>
      <c r="Z69" s="6">
        <v>12</v>
      </c>
      <c r="AA69" s="44">
        <v>8183.3333333333303</v>
      </c>
      <c r="AB69" s="51">
        <v>25000</v>
      </c>
      <c r="AC69" s="44">
        <v>2.65</v>
      </c>
      <c r="AD69" s="52">
        <v>50</v>
      </c>
      <c r="AE69" s="44">
        <v>-328</v>
      </c>
      <c r="AF69" s="44">
        <v>0</v>
      </c>
      <c r="AG69" s="1">
        <v>824</v>
      </c>
      <c r="AH69" s="1">
        <v>1089</v>
      </c>
      <c r="AI69" s="11">
        <f t="shared" si="9"/>
        <v>1913</v>
      </c>
      <c r="AJ69" s="44">
        <v>3.0341623036649201</v>
      </c>
      <c r="AK69" s="44">
        <v>11.4583333333333</v>
      </c>
      <c r="AL69" s="44">
        <v>5.6264678805722099E-2</v>
      </c>
      <c r="AM69" s="44">
        <v>3.0904269824706398</v>
      </c>
      <c r="AN69" s="44">
        <v>2.9778976248592</v>
      </c>
      <c r="AO69" s="67">
        <v>-1500</v>
      </c>
      <c r="AP69" s="67">
        <v>-4000</v>
      </c>
    </row>
    <row r="70" spans="1:42" x14ac:dyDescent="0.35">
      <c r="A70" s="3">
        <v>44173</v>
      </c>
      <c r="B70" s="103"/>
      <c r="C70" s="69" t="s">
        <v>260</v>
      </c>
      <c r="D70" s="70">
        <f t="shared" si="5"/>
        <v>0</v>
      </c>
      <c r="E70" s="45"/>
      <c r="F70" s="14">
        <v>-5000</v>
      </c>
      <c r="G70" s="29">
        <f t="shared" si="6"/>
        <v>11280</v>
      </c>
      <c r="H70" s="26" t="s">
        <v>258</v>
      </c>
      <c r="I70" s="51">
        <v>7846</v>
      </c>
      <c r="J70" s="63">
        <v>780</v>
      </c>
      <c r="K70" s="1">
        <v>-1586.4611420468866</v>
      </c>
      <c r="L70" s="1">
        <f t="shared" si="7"/>
        <v>1</v>
      </c>
      <c r="M70" s="1">
        <v>-2079.1579050920091</v>
      </c>
      <c r="N70" s="1">
        <v>-2916.7075801786164</v>
      </c>
      <c r="O70" s="63">
        <v>102</v>
      </c>
      <c r="P70" s="51">
        <v>3956</v>
      </c>
      <c r="Q70" s="64">
        <v>49.4</v>
      </c>
      <c r="R70" s="44">
        <v>10.8</v>
      </c>
      <c r="S70" s="44">
        <f t="shared" si="8"/>
        <v>51.44</v>
      </c>
      <c r="T70" s="63">
        <v>50.9</v>
      </c>
      <c r="U70" s="63">
        <v>51.7</v>
      </c>
      <c r="V70" s="1">
        <v>71.599999999999994</v>
      </c>
      <c r="W70" s="1">
        <v>72</v>
      </c>
      <c r="X70" s="1">
        <v>77</v>
      </c>
      <c r="Y70" s="6">
        <v>2.0699999999999998</v>
      </c>
      <c r="Z70" s="6">
        <v>12</v>
      </c>
      <c r="AA70" s="44">
        <v>8084.6666666666697</v>
      </c>
      <c r="AB70" s="51">
        <v>25000</v>
      </c>
      <c r="AC70" s="44">
        <v>2.7733333333333299</v>
      </c>
      <c r="AD70" s="52">
        <v>50</v>
      </c>
      <c r="AE70" s="44">
        <v>-78</v>
      </c>
      <c r="AF70" s="44">
        <v>0</v>
      </c>
      <c r="AG70" s="1">
        <v>832</v>
      </c>
      <c r="AH70" s="1">
        <v>799</v>
      </c>
      <c r="AI70" s="11">
        <f t="shared" si="9"/>
        <v>1631</v>
      </c>
      <c r="AJ70" s="44">
        <v>2.8329236172080798</v>
      </c>
      <c r="AK70" s="44">
        <v>11.35</v>
      </c>
      <c r="AL70" s="44">
        <v>3.9538530635027699E-2</v>
      </c>
      <c r="AM70" s="44">
        <v>2.8724621478431001</v>
      </c>
      <c r="AN70" s="44">
        <v>2.7933850865730498</v>
      </c>
      <c r="AO70" s="67">
        <v>-1000</v>
      </c>
      <c r="AP70" s="67">
        <v>-3500</v>
      </c>
    </row>
    <row r="71" spans="1:42" x14ac:dyDescent="0.35">
      <c r="A71" s="3">
        <v>44174</v>
      </c>
      <c r="B71" s="103"/>
      <c r="C71" s="69" t="s">
        <v>260</v>
      </c>
      <c r="D71" s="70">
        <f t="shared" si="5"/>
        <v>0</v>
      </c>
      <c r="E71" s="45"/>
      <c r="F71" s="14">
        <v>-5000</v>
      </c>
      <c r="G71" s="29">
        <f t="shared" si="6"/>
        <v>11280</v>
      </c>
      <c r="H71" s="26" t="s">
        <v>258</v>
      </c>
      <c r="I71" s="51">
        <v>7953</v>
      </c>
      <c r="J71" s="63">
        <v>774</v>
      </c>
      <c r="K71" s="1">
        <v>-1586.4427331736829</v>
      </c>
      <c r="L71" s="1">
        <f t="shared" si="7"/>
        <v>1</v>
      </c>
      <c r="M71" s="1">
        <v>-1894.8425087723722</v>
      </c>
      <c r="N71" s="1">
        <v>-2773.1142162861465</v>
      </c>
      <c r="O71" s="63">
        <v>95</v>
      </c>
      <c r="P71" s="51">
        <v>4043</v>
      </c>
      <c r="Q71" s="64">
        <v>49.4</v>
      </c>
      <c r="R71" s="44">
        <v>10.6</v>
      </c>
      <c r="S71" s="44">
        <f t="shared" si="8"/>
        <v>51.08</v>
      </c>
      <c r="T71" s="63">
        <v>51</v>
      </c>
      <c r="U71" s="63">
        <v>51.6</v>
      </c>
      <c r="V71" s="1">
        <v>71.599999999999994</v>
      </c>
      <c r="W71" s="1">
        <v>72</v>
      </c>
      <c r="X71" s="1">
        <v>77</v>
      </c>
      <c r="Y71" s="6">
        <v>1.86</v>
      </c>
      <c r="Z71" s="6">
        <v>12</v>
      </c>
      <c r="AA71" s="44">
        <v>8005.3333333333303</v>
      </c>
      <c r="AB71" s="51">
        <v>25000</v>
      </c>
      <c r="AC71" s="44">
        <v>2.77</v>
      </c>
      <c r="AD71" s="52">
        <v>50</v>
      </c>
      <c r="AE71" s="44">
        <v>-154</v>
      </c>
      <c r="AF71" s="44">
        <v>0</v>
      </c>
      <c r="AG71" s="1">
        <v>827</v>
      </c>
      <c r="AH71" s="1">
        <v>786</v>
      </c>
      <c r="AI71" s="11">
        <f t="shared" si="9"/>
        <v>1613</v>
      </c>
      <c r="AJ71" s="44">
        <v>2.7353146853146901</v>
      </c>
      <c r="AK71" s="44">
        <v>11.3166666666667</v>
      </c>
      <c r="AL71" s="44">
        <v>3.8656360341880899E-2</v>
      </c>
      <c r="AM71" s="44">
        <v>2.77397104565657</v>
      </c>
      <c r="AN71" s="44">
        <v>2.6966583249728</v>
      </c>
      <c r="AO71" s="67">
        <v>-1000</v>
      </c>
      <c r="AP71" s="67">
        <v>-3500</v>
      </c>
    </row>
    <row r="72" spans="1:42" x14ac:dyDescent="0.35">
      <c r="A72" s="3">
        <v>44175</v>
      </c>
      <c r="B72" s="103"/>
      <c r="C72" s="69" t="s">
        <v>260</v>
      </c>
      <c r="D72" s="70">
        <f t="shared" si="5"/>
        <v>0</v>
      </c>
      <c r="E72" s="45"/>
      <c r="F72" s="14">
        <v>-5000</v>
      </c>
      <c r="G72" s="29">
        <f t="shared" si="6"/>
        <v>11280</v>
      </c>
      <c r="H72" s="26" t="s">
        <v>258</v>
      </c>
      <c r="I72" s="51">
        <v>7725</v>
      </c>
      <c r="J72" s="63">
        <v>754</v>
      </c>
      <c r="K72" s="1">
        <v>-1597.1107506932194</v>
      </c>
      <c r="L72" s="1">
        <f t="shared" si="7"/>
        <v>1</v>
      </c>
      <c r="M72" s="1">
        <v>-1749.2142745903707</v>
      </c>
      <c r="N72" s="1">
        <v>-2630.1803963169359</v>
      </c>
      <c r="O72" s="63">
        <v>96</v>
      </c>
      <c r="P72" s="51">
        <v>4172</v>
      </c>
      <c r="Q72" s="64">
        <v>49.2</v>
      </c>
      <c r="R72" s="44">
        <v>10.7</v>
      </c>
      <c r="S72" s="44">
        <f t="shared" si="8"/>
        <v>51.26</v>
      </c>
      <c r="T72" s="63">
        <v>50.6</v>
      </c>
      <c r="U72" s="63">
        <v>51.6</v>
      </c>
      <c r="V72" s="1">
        <v>71.599999999999994</v>
      </c>
      <c r="W72" s="1">
        <v>72</v>
      </c>
      <c r="X72" s="1">
        <v>77</v>
      </c>
      <c r="Y72" s="6">
        <v>1.76</v>
      </c>
      <c r="Z72" s="6">
        <v>12</v>
      </c>
      <c r="AA72" s="44">
        <v>7841.3333333333303</v>
      </c>
      <c r="AB72" s="51">
        <v>25000</v>
      </c>
      <c r="AC72" s="44">
        <v>2.9633333333333298</v>
      </c>
      <c r="AD72" s="52">
        <v>50</v>
      </c>
      <c r="AE72" s="44">
        <v>-126</v>
      </c>
      <c r="AF72" s="44">
        <v>0</v>
      </c>
      <c r="AG72" s="1">
        <v>829</v>
      </c>
      <c r="AH72" s="1">
        <v>797</v>
      </c>
      <c r="AI72" s="11">
        <f t="shared" si="9"/>
        <v>1626</v>
      </c>
      <c r="AJ72" s="44">
        <v>2.7983043478260901</v>
      </c>
      <c r="AK72" s="44">
        <v>11.324999999999999</v>
      </c>
      <c r="AL72" s="44">
        <v>4.2692687924380503E-2</v>
      </c>
      <c r="AM72" s="44">
        <v>2.8409970357504699</v>
      </c>
      <c r="AN72" s="44">
        <v>2.7556116599017102</v>
      </c>
      <c r="AO72" s="67">
        <v>-1000</v>
      </c>
      <c r="AP72" s="67">
        <v>-3500</v>
      </c>
    </row>
    <row r="73" spans="1:42" x14ac:dyDescent="0.35">
      <c r="A73" s="3">
        <v>44176</v>
      </c>
      <c r="B73" s="103"/>
      <c r="C73" s="69" t="s">
        <v>260</v>
      </c>
      <c r="D73" s="70">
        <f t="shared" si="5"/>
        <v>0</v>
      </c>
      <c r="E73" s="45"/>
      <c r="F73" s="14">
        <v>-5000</v>
      </c>
      <c r="G73" s="29">
        <f t="shared" si="6"/>
        <v>11280</v>
      </c>
      <c r="H73" s="26" t="s">
        <v>258</v>
      </c>
      <c r="I73" s="51">
        <v>7937</v>
      </c>
      <c r="J73" s="63">
        <v>763</v>
      </c>
      <c r="K73" s="1">
        <v>-1580.5483050163853</v>
      </c>
      <c r="L73" s="1">
        <f t="shared" si="7"/>
        <v>1</v>
      </c>
      <c r="M73" s="1">
        <v>-1638.8041399294175</v>
      </c>
      <c r="N73" s="1">
        <v>-2486.2638914712452</v>
      </c>
      <c r="O73" s="63">
        <v>95</v>
      </c>
      <c r="P73" s="51">
        <v>4087</v>
      </c>
      <c r="Q73" s="64">
        <v>49.7</v>
      </c>
      <c r="R73" s="44">
        <v>10.5</v>
      </c>
      <c r="S73" s="44">
        <f t="shared" si="8"/>
        <v>50.900000000000006</v>
      </c>
      <c r="T73" s="63">
        <v>50.6</v>
      </c>
      <c r="U73" s="63">
        <v>51.4</v>
      </c>
      <c r="V73" s="1">
        <v>71.599999999999994</v>
      </c>
      <c r="W73" s="1">
        <v>72</v>
      </c>
      <c r="X73" s="1">
        <v>77</v>
      </c>
      <c r="Y73" s="6">
        <v>1.86</v>
      </c>
      <c r="Z73" s="6">
        <v>12</v>
      </c>
      <c r="AA73" s="44">
        <v>7871.6666666666697</v>
      </c>
      <c r="AB73" s="51">
        <v>25000</v>
      </c>
      <c r="AC73" s="44">
        <v>2.95333333333333</v>
      </c>
      <c r="AD73" s="52">
        <v>50</v>
      </c>
      <c r="AE73" s="44">
        <v>-140</v>
      </c>
      <c r="AF73" s="44">
        <v>0</v>
      </c>
      <c r="AG73" s="1">
        <v>825</v>
      </c>
      <c r="AH73" s="1">
        <v>799</v>
      </c>
      <c r="AI73" s="11">
        <f t="shared" si="9"/>
        <v>1624</v>
      </c>
      <c r="AJ73" s="44">
        <v>3.0216404886562001</v>
      </c>
      <c r="AK73" s="44">
        <v>11.233333333333301</v>
      </c>
      <c r="AL73" s="44">
        <v>5.1050662806487103E-2</v>
      </c>
      <c r="AM73" s="44">
        <v>3.07269115146268</v>
      </c>
      <c r="AN73" s="44">
        <v>2.9705898258497099</v>
      </c>
      <c r="AO73" s="67">
        <v>-1000</v>
      </c>
      <c r="AP73" s="67">
        <v>-3500</v>
      </c>
    </row>
    <row r="74" spans="1:42" x14ac:dyDescent="0.35">
      <c r="A74" s="3">
        <v>44177</v>
      </c>
      <c r="B74" s="103"/>
      <c r="C74" s="69" t="s">
        <v>260</v>
      </c>
      <c r="D74" s="70">
        <f t="shared" si="5"/>
        <v>0</v>
      </c>
      <c r="E74" s="45"/>
      <c r="F74" s="14">
        <v>-5000</v>
      </c>
      <c r="G74" s="29">
        <f t="shared" si="6"/>
        <v>11280</v>
      </c>
      <c r="H74" s="26" t="s">
        <v>258</v>
      </c>
      <c r="I74" s="51">
        <v>8003</v>
      </c>
      <c r="J74" s="63">
        <v>811</v>
      </c>
      <c r="K74" s="1">
        <v>-1585.4420398285858</v>
      </c>
      <c r="L74" s="1">
        <f t="shared" si="7"/>
        <v>1</v>
      </c>
      <c r="M74" s="1">
        <v>-1587.2009941517522</v>
      </c>
      <c r="N74" s="1">
        <v>-2341.4484112630994</v>
      </c>
      <c r="O74" s="63">
        <v>103</v>
      </c>
      <c r="P74" s="51">
        <v>3956</v>
      </c>
      <c r="Q74" s="64">
        <v>49.7</v>
      </c>
      <c r="R74" s="44">
        <v>10.6</v>
      </c>
      <c r="S74" s="44">
        <f t="shared" si="8"/>
        <v>51.08</v>
      </c>
      <c r="T74" s="63">
        <v>50.5</v>
      </c>
      <c r="U74" s="63">
        <v>51.3</v>
      </c>
      <c r="V74" s="1">
        <v>71.599999999999994</v>
      </c>
      <c r="W74" s="1">
        <v>72</v>
      </c>
      <c r="X74" s="1">
        <v>77</v>
      </c>
      <c r="Y74" s="6">
        <v>2.06</v>
      </c>
      <c r="Z74" s="6">
        <v>12</v>
      </c>
      <c r="AA74" s="44">
        <v>7888.3333333333303</v>
      </c>
      <c r="AB74" s="51">
        <v>25000</v>
      </c>
      <c r="AC74" s="44">
        <v>3.09</v>
      </c>
      <c r="AD74" s="52">
        <v>50</v>
      </c>
      <c r="AE74" s="44">
        <v>1012</v>
      </c>
      <c r="AF74" s="44">
        <v>0</v>
      </c>
      <c r="AG74" s="1">
        <v>830</v>
      </c>
      <c r="AH74" s="1">
        <v>797</v>
      </c>
      <c r="AI74" s="11">
        <f t="shared" si="9"/>
        <v>1627</v>
      </c>
      <c r="AJ74" s="44">
        <v>3.35802644003777</v>
      </c>
      <c r="AK74" s="44">
        <v>11.1833333333333</v>
      </c>
      <c r="AL74" s="44">
        <v>6.7134824271399093E-2</v>
      </c>
      <c r="AM74" s="44">
        <v>3.4251612643091698</v>
      </c>
      <c r="AN74" s="44">
        <v>3.2908916157663701</v>
      </c>
      <c r="AO74" s="67">
        <v>-1000</v>
      </c>
      <c r="AP74" s="67">
        <v>-3500</v>
      </c>
    </row>
    <row r="75" spans="1:42" x14ac:dyDescent="0.35">
      <c r="A75" s="3">
        <v>44178</v>
      </c>
      <c r="B75" s="103"/>
      <c r="C75" s="69" t="s">
        <v>260</v>
      </c>
      <c r="D75" s="70">
        <f t="shared" si="5"/>
        <v>0</v>
      </c>
      <c r="E75" s="45"/>
      <c r="F75" s="14">
        <v>-5000</v>
      </c>
      <c r="G75" s="29">
        <f t="shared" si="6"/>
        <v>11280</v>
      </c>
      <c r="H75" s="26" t="s">
        <v>258</v>
      </c>
      <c r="I75" s="51">
        <v>7937</v>
      </c>
      <c r="J75" s="63">
        <v>920</v>
      </c>
      <c r="K75" s="1">
        <v>-1555.5233050163852</v>
      </c>
      <c r="L75" s="1">
        <f t="shared" si="7"/>
        <v>1</v>
      </c>
      <c r="M75" s="1">
        <v>-1581.0134267456517</v>
      </c>
      <c r="N75" s="1">
        <v>-2194.5354257393142</v>
      </c>
      <c r="O75" s="63">
        <v>106</v>
      </c>
      <c r="P75" s="51">
        <v>4095</v>
      </c>
      <c r="Q75" s="64">
        <v>49.5</v>
      </c>
      <c r="R75" s="44">
        <v>10.5</v>
      </c>
      <c r="S75" s="44">
        <f t="shared" si="8"/>
        <v>50.900000000000006</v>
      </c>
      <c r="T75" s="63">
        <v>50.5</v>
      </c>
      <c r="U75" s="63">
        <v>51.2</v>
      </c>
      <c r="V75" s="1">
        <v>71.599999999999994</v>
      </c>
      <c r="W75" s="1">
        <v>72</v>
      </c>
      <c r="X75" s="1">
        <v>77</v>
      </c>
      <c r="Y75" s="6">
        <v>1.92</v>
      </c>
      <c r="Z75" s="6">
        <v>12</v>
      </c>
      <c r="AA75" s="44">
        <v>7959</v>
      </c>
      <c r="AB75" s="51">
        <v>25000</v>
      </c>
      <c r="AC75" s="44">
        <v>3.1566666666666698</v>
      </c>
      <c r="AD75" s="52">
        <v>50</v>
      </c>
      <c r="AE75" s="44">
        <v>1393</v>
      </c>
      <c r="AF75" s="44">
        <v>0</v>
      </c>
      <c r="AG75" s="1">
        <v>830</v>
      </c>
      <c r="AH75" s="1">
        <v>794</v>
      </c>
      <c r="AI75" s="11">
        <f t="shared" si="9"/>
        <v>1624</v>
      </c>
      <c r="AJ75" s="44">
        <v>3.7577542799597201</v>
      </c>
      <c r="AK75" s="44">
        <v>11.1666666666667</v>
      </c>
      <c r="AL75" s="44">
        <v>8.3684372695193604E-2</v>
      </c>
      <c r="AM75" s="44">
        <v>3.8414386526549098</v>
      </c>
      <c r="AN75" s="44">
        <v>3.6740699072645202</v>
      </c>
      <c r="AO75" s="67">
        <v>-1000</v>
      </c>
      <c r="AP75" s="67">
        <v>-3500</v>
      </c>
    </row>
    <row r="76" spans="1:42" x14ac:dyDescent="0.35">
      <c r="A76" s="3">
        <v>44179</v>
      </c>
      <c r="B76" s="103"/>
      <c r="C76" s="69" t="s">
        <v>260</v>
      </c>
      <c r="D76" s="70">
        <f t="shared" si="5"/>
        <v>0</v>
      </c>
      <c r="E76" s="45"/>
      <c r="F76" s="14">
        <v>-5000</v>
      </c>
      <c r="G76" s="29">
        <f t="shared" si="6"/>
        <v>11280</v>
      </c>
      <c r="H76" s="26" t="s">
        <v>258</v>
      </c>
      <c r="I76" s="51">
        <v>8910</v>
      </c>
      <c r="J76" s="51">
        <v>1004</v>
      </c>
      <c r="K76" s="1">
        <v>-1501.4891963700532</v>
      </c>
      <c r="L76" s="1">
        <f t="shared" si="7"/>
        <v>1</v>
      </c>
      <c r="M76" s="1">
        <v>-1564.0227193849257</v>
      </c>
      <c r="N76" s="1">
        <v>-2041.804835179697</v>
      </c>
      <c r="O76" s="63">
        <v>115</v>
      </c>
      <c r="P76" s="51">
        <v>4405</v>
      </c>
      <c r="Q76" s="64">
        <v>49.7</v>
      </c>
      <c r="R76" s="44">
        <v>10.5</v>
      </c>
      <c r="S76" s="44">
        <f t="shared" si="8"/>
        <v>50.900000000000006</v>
      </c>
      <c r="T76" s="63">
        <v>50.8</v>
      </c>
      <c r="U76" s="63">
        <v>51</v>
      </c>
      <c r="V76" s="1">
        <v>71.599999999999994</v>
      </c>
      <c r="W76" s="1">
        <v>72</v>
      </c>
      <c r="X76" s="1">
        <v>77</v>
      </c>
      <c r="Y76" s="6">
        <v>2.1800000000000002</v>
      </c>
      <c r="Z76" s="6">
        <v>12</v>
      </c>
      <c r="AA76" s="44">
        <v>8283.3333333333303</v>
      </c>
      <c r="AB76" s="51">
        <v>25000</v>
      </c>
      <c r="AC76" s="44">
        <v>3.4766666666666701</v>
      </c>
      <c r="AD76" s="52">
        <v>50</v>
      </c>
      <c r="AE76" s="44">
        <v>4793</v>
      </c>
      <c r="AF76" s="44">
        <v>0</v>
      </c>
      <c r="AG76" s="1">
        <v>831</v>
      </c>
      <c r="AH76" s="1">
        <v>798</v>
      </c>
      <c r="AI76" s="11">
        <f t="shared" si="9"/>
        <v>1629</v>
      </c>
      <c r="AJ76" s="44">
        <v>3.8052281368821301</v>
      </c>
      <c r="AK76" s="44">
        <v>11.0666666666667</v>
      </c>
      <c r="AL76" s="44">
        <v>8.5340588438949205E-2</v>
      </c>
      <c r="AM76" s="44">
        <v>3.8905687253210801</v>
      </c>
      <c r="AN76" s="44">
        <v>3.7198875484431801</v>
      </c>
      <c r="AO76" s="67">
        <v>-1000</v>
      </c>
      <c r="AP76" s="67">
        <v>-3500</v>
      </c>
    </row>
    <row r="77" spans="1:42" x14ac:dyDescent="0.35">
      <c r="A77" s="3">
        <v>44180</v>
      </c>
      <c r="B77" s="103"/>
      <c r="C77" s="69" t="s">
        <v>260</v>
      </c>
      <c r="D77" s="70">
        <f t="shared" si="5"/>
        <v>0</v>
      </c>
      <c r="E77" s="45"/>
      <c r="F77" s="14">
        <v>-5000</v>
      </c>
      <c r="G77" s="29">
        <f t="shared" si="6"/>
        <v>11280</v>
      </c>
      <c r="H77" s="26" t="s">
        <v>258</v>
      </c>
      <c r="I77" s="51">
        <v>9403</v>
      </c>
      <c r="J77" s="63">
        <v>966</v>
      </c>
      <c r="K77" s="1">
        <v>-1462.8286180993193</v>
      </c>
      <c r="L77" s="1">
        <f t="shared" si="7"/>
        <v>1</v>
      </c>
      <c r="M77" s="1">
        <v>-1537.1662928661458</v>
      </c>
      <c r="N77" s="1">
        <v>-1917.403524613778</v>
      </c>
      <c r="O77" s="63">
        <v>102</v>
      </c>
      <c r="P77" s="51">
        <v>4621</v>
      </c>
      <c r="Q77" s="64">
        <v>49.7</v>
      </c>
      <c r="R77" s="44">
        <v>10.4</v>
      </c>
      <c r="S77" s="44">
        <f t="shared" si="8"/>
        <v>50.72</v>
      </c>
      <c r="T77" s="63">
        <v>50.8</v>
      </c>
      <c r="U77" s="63">
        <v>50.9</v>
      </c>
      <c r="V77" s="1">
        <v>71.599999999999994</v>
      </c>
      <c r="W77" s="1">
        <v>72</v>
      </c>
      <c r="X77" s="1">
        <v>77</v>
      </c>
      <c r="Y77" s="6">
        <v>1.86</v>
      </c>
      <c r="Z77" s="6">
        <v>12</v>
      </c>
      <c r="AA77" s="44">
        <v>8750</v>
      </c>
      <c r="AB77" s="51">
        <v>25000</v>
      </c>
      <c r="AC77" s="44">
        <v>4.0366666666666697</v>
      </c>
      <c r="AD77" s="52">
        <v>50</v>
      </c>
      <c r="AE77" s="44">
        <v>4977</v>
      </c>
      <c r="AF77" s="44">
        <v>0</v>
      </c>
      <c r="AG77" s="1">
        <v>834</v>
      </c>
      <c r="AH77" s="1">
        <v>794</v>
      </c>
      <c r="AI77" s="11">
        <f t="shared" si="9"/>
        <v>1628</v>
      </c>
      <c r="AJ77" s="44">
        <v>4.1140610104861803</v>
      </c>
      <c r="AK77" s="44">
        <v>10.975</v>
      </c>
      <c r="AL77" s="44">
        <v>9.5954067395487605E-2</v>
      </c>
      <c r="AM77" s="44">
        <v>4.2100150778816596</v>
      </c>
      <c r="AN77" s="44">
        <v>4.0181069430906904</v>
      </c>
      <c r="AO77" s="67">
        <v>-1200</v>
      </c>
      <c r="AP77" s="67">
        <v>-5000</v>
      </c>
    </row>
    <row r="78" spans="1:42" x14ac:dyDescent="0.35">
      <c r="A78" s="3">
        <v>44181</v>
      </c>
      <c r="B78" s="103"/>
      <c r="C78" s="69" t="s">
        <v>260</v>
      </c>
      <c r="D78" s="70">
        <f t="shared" si="5"/>
        <v>0</v>
      </c>
      <c r="E78" s="45"/>
      <c r="F78" s="14">
        <v>-5000</v>
      </c>
      <c r="G78" s="29">
        <f t="shared" si="6"/>
        <v>11280</v>
      </c>
      <c r="H78" s="26" t="s">
        <v>258</v>
      </c>
      <c r="I78" s="51">
        <v>9198</v>
      </c>
      <c r="J78" s="63">
        <v>928</v>
      </c>
      <c r="K78" s="1">
        <v>-1485.7863768590873</v>
      </c>
      <c r="L78" s="1">
        <f t="shared" si="7"/>
        <v>1</v>
      </c>
      <c r="M78" s="1">
        <v>-1518.2139072346861</v>
      </c>
      <c r="N78" s="1">
        <v>-1824.8682385933955</v>
      </c>
      <c r="O78" s="63">
        <v>101</v>
      </c>
      <c r="P78" s="51">
        <v>4789</v>
      </c>
      <c r="Q78" s="64">
        <v>43.3</v>
      </c>
      <c r="R78" s="44">
        <v>10.4</v>
      </c>
      <c r="S78" s="44">
        <f t="shared" si="8"/>
        <v>50.72</v>
      </c>
      <c r="T78" s="63">
        <v>51.2</v>
      </c>
      <c r="U78" s="63">
        <v>50.7</v>
      </c>
      <c r="V78" s="1">
        <v>71.599999999999994</v>
      </c>
      <c r="W78" s="1">
        <v>72</v>
      </c>
      <c r="X78" s="1">
        <v>77</v>
      </c>
      <c r="Y78" s="6">
        <v>1.78</v>
      </c>
      <c r="Z78" s="6">
        <v>12</v>
      </c>
      <c r="AA78" s="44">
        <v>9170.3333333333303</v>
      </c>
      <c r="AB78" s="51">
        <v>25000</v>
      </c>
      <c r="AC78" s="44">
        <v>4.4066666666666698</v>
      </c>
      <c r="AD78" s="52">
        <v>50</v>
      </c>
      <c r="AE78" s="44">
        <v>5020</v>
      </c>
      <c r="AF78" s="44">
        <v>0</v>
      </c>
      <c r="AG78" s="1">
        <v>838</v>
      </c>
      <c r="AH78" s="1">
        <v>797</v>
      </c>
      <c r="AI78" s="11">
        <f t="shared" si="9"/>
        <v>1635</v>
      </c>
      <c r="AJ78" s="44">
        <v>5.08838095238095</v>
      </c>
      <c r="AK78" s="44">
        <v>10.841666666666701</v>
      </c>
      <c r="AL78" s="44">
        <v>0.14576976694722499</v>
      </c>
      <c r="AM78" s="44">
        <v>5.2341507193281798</v>
      </c>
      <c r="AN78" s="44">
        <v>4.94261118543373</v>
      </c>
      <c r="AO78" s="67">
        <v>-1200</v>
      </c>
      <c r="AP78" s="67">
        <v>-5000</v>
      </c>
    </row>
    <row r="79" spans="1:42" x14ac:dyDescent="0.35">
      <c r="A79" s="3">
        <v>44182</v>
      </c>
      <c r="B79" s="103"/>
      <c r="C79" s="69" t="s">
        <v>260</v>
      </c>
      <c r="D79" s="70">
        <f t="shared" si="5"/>
        <v>0</v>
      </c>
      <c r="E79" s="45"/>
      <c r="F79" s="14">
        <v>-5000</v>
      </c>
      <c r="G79" s="29">
        <f t="shared" si="6"/>
        <v>11280</v>
      </c>
      <c r="H79" s="26" t="s">
        <v>258</v>
      </c>
      <c r="I79" s="51">
        <v>9309</v>
      </c>
      <c r="J79" s="63">
        <v>934</v>
      </c>
      <c r="K79" s="1">
        <v>-1502.2913529115201</v>
      </c>
      <c r="L79" s="1">
        <f t="shared" si="7"/>
        <v>1</v>
      </c>
      <c r="M79" s="1">
        <v>-1501.583769851273</v>
      </c>
      <c r="N79" s="1">
        <v>-1732.3751573877346</v>
      </c>
      <c r="O79" s="63">
        <v>166</v>
      </c>
      <c r="P79" s="51">
        <v>4858</v>
      </c>
      <c r="Q79" s="64">
        <v>49</v>
      </c>
      <c r="R79" s="44">
        <v>10.6</v>
      </c>
      <c r="S79" s="44">
        <f t="shared" si="8"/>
        <v>51.08</v>
      </c>
      <c r="T79" s="63">
        <v>51.5</v>
      </c>
      <c r="U79" s="63">
        <v>50.8</v>
      </c>
      <c r="V79" s="1">
        <v>71.599999999999994</v>
      </c>
      <c r="W79" s="1">
        <v>72</v>
      </c>
      <c r="X79" s="1">
        <v>77</v>
      </c>
      <c r="Y79" s="6">
        <v>1.8</v>
      </c>
      <c r="Z79" s="6">
        <v>12</v>
      </c>
      <c r="AA79" s="44">
        <v>9303.3333333333303</v>
      </c>
      <c r="AB79" s="51">
        <v>25000</v>
      </c>
      <c r="AC79" s="44">
        <v>4.5833333333333304</v>
      </c>
      <c r="AD79" s="52">
        <v>50</v>
      </c>
      <c r="AE79" s="44">
        <v>3757</v>
      </c>
      <c r="AF79" s="44">
        <v>0</v>
      </c>
      <c r="AG79" s="1">
        <v>835</v>
      </c>
      <c r="AH79" s="1">
        <v>796</v>
      </c>
      <c r="AI79" s="11">
        <f t="shared" si="9"/>
        <v>1631</v>
      </c>
      <c r="AJ79" s="44">
        <v>6.29849397590361</v>
      </c>
      <c r="AK79" s="44">
        <v>10.758333333333301</v>
      </c>
      <c r="AL79" s="44">
        <v>0.253953677119796</v>
      </c>
      <c r="AM79" s="44">
        <v>6.5524476530234104</v>
      </c>
      <c r="AN79" s="44">
        <v>6.0445402987838204</v>
      </c>
      <c r="AO79" s="67">
        <v>-1200</v>
      </c>
      <c r="AP79" s="67">
        <v>-5000</v>
      </c>
    </row>
    <row r="80" spans="1:42" x14ac:dyDescent="0.35">
      <c r="A80" s="3">
        <v>44183</v>
      </c>
      <c r="B80" s="103"/>
      <c r="C80" s="69" t="s">
        <v>260</v>
      </c>
      <c r="D80" s="70">
        <f t="shared" si="5"/>
        <v>0</v>
      </c>
      <c r="E80" s="45"/>
      <c r="F80" s="14">
        <v>-5000</v>
      </c>
      <c r="G80" s="29">
        <f t="shared" si="6"/>
        <v>11280</v>
      </c>
      <c r="H80" s="26" t="s">
        <v>258</v>
      </c>
      <c r="I80" s="51">
        <v>10143</v>
      </c>
      <c r="J80" s="63">
        <v>980</v>
      </c>
      <c r="K80" s="1">
        <v>-1671.3493744643308</v>
      </c>
      <c r="L80" s="1">
        <f t="shared" si="7"/>
        <v>1</v>
      </c>
      <c r="M80" s="1">
        <v>-1524.7489837408623</v>
      </c>
      <c r="N80" s="1">
        <v>-1672.6129902229109</v>
      </c>
      <c r="O80" s="63">
        <v>127</v>
      </c>
      <c r="P80" s="51">
        <v>4857</v>
      </c>
      <c r="Q80" s="64">
        <v>48.9</v>
      </c>
      <c r="R80" s="44">
        <v>10.6</v>
      </c>
      <c r="S80" s="44">
        <f t="shared" si="8"/>
        <v>51.08</v>
      </c>
      <c r="T80" s="63">
        <v>51.2</v>
      </c>
      <c r="U80" s="63">
        <v>50.7</v>
      </c>
      <c r="V80" s="1">
        <v>71.599999999999994</v>
      </c>
      <c r="W80" s="1">
        <v>72</v>
      </c>
      <c r="X80" s="1">
        <v>77</v>
      </c>
      <c r="Y80" s="6">
        <v>2.11</v>
      </c>
      <c r="Z80" s="6">
        <v>12</v>
      </c>
      <c r="AA80" s="44">
        <v>9550</v>
      </c>
      <c r="AB80" s="51">
        <v>25000</v>
      </c>
      <c r="AC80" s="44">
        <v>4.5766666666666698</v>
      </c>
      <c r="AD80" s="52">
        <v>50</v>
      </c>
      <c r="AE80" s="44">
        <v>4318</v>
      </c>
      <c r="AF80" s="44">
        <v>0</v>
      </c>
      <c r="AG80" s="1">
        <v>837</v>
      </c>
      <c r="AH80" s="1">
        <v>997</v>
      </c>
      <c r="AI80" s="11">
        <f t="shared" si="9"/>
        <v>1834</v>
      </c>
      <c r="AJ80" s="44">
        <v>6.6329907502569396</v>
      </c>
      <c r="AK80" s="44">
        <v>10.6833333333333</v>
      </c>
      <c r="AL80" s="44">
        <v>0.28732309440954601</v>
      </c>
      <c r="AM80" s="44">
        <v>6.92031384466648</v>
      </c>
      <c r="AN80" s="44">
        <v>6.3456676558473903</v>
      </c>
      <c r="AO80" s="67">
        <v>-1200</v>
      </c>
      <c r="AP80" s="67">
        <v>-5000</v>
      </c>
    </row>
    <row r="81" spans="1:42" x14ac:dyDescent="0.35">
      <c r="A81" s="3">
        <v>44184</v>
      </c>
      <c r="B81" s="103"/>
      <c r="C81" s="69" t="s">
        <v>260</v>
      </c>
      <c r="D81" s="70">
        <f t="shared" si="5"/>
        <v>0</v>
      </c>
      <c r="E81" s="45"/>
      <c r="F81" s="14">
        <v>-5000</v>
      </c>
      <c r="G81" s="29">
        <f t="shared" si="6"/>
        <v>11280</v>
      </c>
      <c r="H81" s="26" t="s">
        <v>258</v>
      </c>
      <c r="I81" s="51">
        <v>10253</v>
      </c>
      <c r="J81" s="63">
        <v>989</v>
      </c>
      <c r="K81" s="1">
        <v>-1633.6082547264937</v>
      </c>
      <c r="L81" s="1">
        <f t="shared" si="7"/>
        <v>1</v>
      </c>
      <c r="M81" s="1">
        <v>-1551.1727954121502</v>
      </c>
      <c r="N81" s="1">
        <v>-1623.2098711602869</v>
      </c>
      <c r="O81" s="63">
        <v>111</v>
      </c>
      <c r="P81" s="51">
        <v>5064</v>
      </c>
      <c r="Q81" s="64">
        <v>48.6</v>
      </c>
      <c r="R81" s="44">
        <v>10.199999999999999</v>
      </c>
      <c r="S81" s="44">
        <f t="shared" si="8"/>
        <v>50.36</v>
      </c>
      <c r="T81" s="63">
        <v>50</v>
      </c>
      <c r="U81" s="63">
        <v>50.5</v>
      </c>
      <c r="V81" s="1">
        <v>71.599999999999994</v>
      </c>
      <c r="W81" s="1">
        <v>72</v>
      </c>
      <c r="X81" s="1">
        <v>77</v>
      </c>
      <c r="Y81" s="6">
        <v>1.73</v>
      </c>
      <c r="Z81" s="6">
        <v>12</v>
      </c>
      <c r="AA81" s="44">
        <v>9901.6666666666697</v>
      </c>
      <c r="AB81" s="51">
        <v>25000</v>
      </c>
      <c r="AC81" s="44">
        <v>4.85666666666667</v>
      </c>
      <c r="AD81" s="52">
        <v>50</v>
      </c>
      <c r="AE81" s="44">
        <v>1258</v>
      </c>
      <c r="AF81" s="44">
        <v>0</v>
      </c>
      <c r="AG81" s="1">
        <v>822</v>
      </c>
      <c r="AH81" s="1">
        <v>994</v>
      </c>
      <c r="AI81" s="11">
        <f t="shared" si="9"/>
        <v>1816</v>
      </c>
      <c r="AJ81" s="44">
        <v>5.7919354838709696</v>
      </c>
      <c r="AK81" s="44">
        <v>10.591666666666701</v>
      </c>
      <c r="AL81" s="44">
        <v>0.21224560416871899</v>
      </c>
      <c r="AM81" s="44">
        <v>6.0041810880396902</v>
      </c>
      <c r="AN81" s="44">
        <v>5.5796898797022498</v>
      </c>
      <c r="AO81" s="67">
        <v>-1200</v>
      </c>
      <c r="AP81" s="67">
        <v>-5000</v>
      </c>
    </row>
    <row r="82" spans="1:42" x14ac:dyDescent="0.35">
      <c r="A82" s="3">
        <v>44185</v>
      </c>
      <c r="B82" s="103"/>
      <c r="C82" s="69" t="s">
        <v>260</v>
      </c>
      <c r="D82" s="70">
        <f t="shared" si="5"/>
        <v>0</v>
      </c>
      <c r="E82" s="45"/>
      <c r="F82" s="14">
        <v>-5000</v>
      </c>
      <c r="G82" s="29">
        <f t="shared" si="6"/>
        <v>11280</v>
      </c>
      <c r="H82" s="26" t="s">
        <v>258</v>
      </c>
      <c r="I82" s="51">
        <v>9966</v>
      </c>
      <c r="J82" s="63">
        <v>990</v>
      </c>
      <c r="K82" s="1">
        <v>-1629.8285438618605</v>
      </c>
      <c r="L82" s="1">
        <f t="shared" si="7"/>
        <v>1</v>
      </c>
      <c r="M82" s="1">
        <v>-1584.5727805646584</v>
      </c>
      <c r="N82" s="1">
        <v>-1587.2976972703375</v>
      </c>
      <c r="O82" s="63">
        <v>106</v>
      </c>
      <c r="P82" s="51">
        <v>5001</v>
      </c>
      <c r="Q82" s="64">
        <v>48.3</v>
      </c>
      <c r="R82" s="44">
        <v>10</v>
      </c>
      <c r="S82" s="44">
        <f t="shared" si="8"/>
        <v>50</v>
      </c>
      <c r="T82" s="63">
        <v>49.3</v>
      </c>
      <c r="U82" s="63">
        <v>50.3</v>
      </c>
      <c r="V82" s="1">
        <v>71.599999999999994</v>
      </c>
      <c r="W82" s="1">
        <v>72</v>
      </c>
      <c r="X82" s="1">
        <v>77</v>
      </c>
      <c r="Y82" s="6">
        <v>1.58</v>
      </c>
      <c r="Z82" s="6">
        <v>12</v>
      </c>
      <c r="AA82" s="44">
        <v>10120.666666666701</v>
      </c>
      <c r="AB82" s="51">
        <v>25000</v>
      </c>
      <c r="AC82" s="44">
        <v>5.1733333333333302</v>
      </c>
      <c r="AD82" s="52">
        <v>50</v>
      </c>
      <c r="AE82" s="44">
        <v>1289</v>
      </c>
      <c r="AF82" s="44">
        <v>0</v>
      </c>
      <c r="AG82" s="1">
        <v>827</v>
      </c>
      <c r="AH82" s="1">
        <v>990</v>
      </c>
      <c r="AI82" s="11">
        <f t="shared" si="9"/>
        <v>1817</v>
      </c>
      <c r="AJ82" s="44">
        <v>5.4340160284951002</v>
      </c>
      <c r="AK82" s="44">
        <v>10.483333333333301</v>
      </c>
      <c r="AL82" s="44">
        <v>0.14412922978911999</v>
      </c>
      <c r="AM82" s="44">
        <v>5.5781452582842199</v>
      </c>
      <c r="AN82" s="44">
        <v>5.2898867987059797</v>
      </c>
      <c r="AO82" s="67">
        <v>-1200</v>
      </c>
      <c r="AP82" s="67">
        <v>-5000</v>
      </c>
    </row>
    <row r="83" spans="1:42" x14ac:dyDescent="0.35">
      <c r="A83" s="3">
        <v>44186</v>
      </c>
      <c r="B83" s="103"/>
      <c r="C83" s="69" t="s">
        <v>260</v>
      </c>
      <c r="D83" s="70">
        <f t="shared" si="5"/>
        <v>0</v>
      </c>
      <c r="E83" s="45"/>
      <c r="F83" s="14">
        <v>-5000</v>
      </c>
      <c r="G83" s="29">
        <f t="shared" si="6"/>
        <v>11280</v>
      </c>
      <c r="H83" s="26" t="s">
        <v>258</v>
      </c>
      <c r="I83" s="51">
        <v>9603</v>
      </c>
      <c r="J83" s="51">
        <v>1001</v>
      </c>
      <c r="K83" s="1">
        <v>-2090.9696488530376</v>
      </c>
      <c r="L83" s="1">
        <f t="shared" si="7"/>
        <v>1</v>
      </c>
      <c r="M83" s="1">
        <v>-1705.6094349634484</v>
      </c>
      <c r="N83" s="1">
        <v>-1604.9771172800606</v>
      </c>
      <c r="O83" s="63">
        <v>104</v>
      </c>
      <c r="P83" s="51">
        <v>4763</v>
      </c>
      <c r="Q83" s="64">
        <v>48.2</v>
      </c>
      <c r="R83" s="44">
        <v>9.6999999999999993</v>
      </c>
      <c r="S83" s="44">
        <f t="shared" si="8"/>
        <v>49.46</v>
      </c>
      <c r="T83" s="63">
        <v>48.9</v>
      </c>
      <c r="U83" s="63">
        <v>50.1</v>
      </c>
      <c r="V83" s="1">
        <v>71.599999999999994</v>
      </c>
      <c r="W83" s="1">
        <v>72</v>
      </c>
      <c r="X83" s="1">
        <v>77</v>
      </c>
      <c r="Y83" s="6">
        <v>2.2000000000000002</v>
      </c>
      <c r="Z83" s="6">
        <v>12</v>
      </c>
      <c r="AA83" s="44">
        <v>9940.6666666666697</v>
      </c>
      <c r="AB83" s="51">
        <v>25000</v>
      </c>
      <c r="AC83" s="44">
        <v>5.35666666666667</v>
      </c>
      <c r="AD83" s="52">
        <v>50</v>
      </c>
      <c r="AE83" s="44">
        <v>719</v>
      </c>
      <c r="AF83" s="44">
        <v>0</v>
      </c>
      <c r="AG83" s="1">
        <v>829</v>
      </c>
      <c r="AH83" s="1">
        <v>1498</v>
      </c>
      <c r="AI83" s="11">
        <f t="shared" si="9"/>
        <v>2327</v>
      </c>
      <c r="AJ83" s="44">
        <v>5.0990393013100404</v>
      </c>
      <c r="AK83" s="44">
        <v>10.4</v>
      </c>
      <c r="AL83" s="44">
        <v>0.10214979680344299</v>
      </c>
      <c r="AM83" s="44">
        <v>5.2011890981134901</v>
      </c>
      <c r="AN83" s="44">
        <v>4.9968895045066004</v>
      </c>
      <c r="AO83" s="67">
        <v>-1200</v>
      </c>
      <c r="AP83" s="67">
        <v>-5000</v>
      </c>
    </row>
    <row r="84" spans="1:42" x14ac:dyDescent="0.35">
      <c r="A84" s="3">
        <v>44187</v>
      </c>
      <c r="B84" s="103"/>
      <c r="C84" s="69" t="s">
        <v>260</v>
      </c>
      <c r="D84" s="70">
        <f t="shared" si="5"/>
        <v>0</v>
      </c>
      <c r="E84" s="45"/>
      <c r="F84" s="14">
        <v>-5000</v>
      </c>
      <c r="G84" s="29">
        <f t="shared" si="6"/>
        <v>11280</v>
      </c>
      <c r="H84" s="26" t="s">
        <v>258</v>
      </c>
      <c r="I84" s="51">
        <v>9524</v>
      </c>
      <c r="J84" s="63">
        <v>991</v>
      </c>
      <c r="K84" s="1">
        <v>-2550.0617602722459</v>
      </c>
      <c r="L84" s="1">
        <f t="shared" si="7"/>
        <v>1</v>
      </c>
      <c r="M84" s="1">
        <v>-1915.1635164355939</v>
      </c>
      <c r="N84" s="1">
        <v>-1673.8057328675861</v>
      </c>
      <c r="O84" s="63">
        <v>104</v>
      </c>
      <c r="P84" s="51">
        <v>4673</v>
      </c>
      <c r="Q84" s="64">
        <v>47.8</v>
      </c>
      <c r="R84" s="44">
        <v>9.5</v>
      </c>
      <c r="S84" s="44">
        <f t="shared" si="8"/>
        <v>49.1</v>
      </c>
      <c r="T84" s="63">
        <v>48</v>
      </c>
      <c r="U84" s="63">
        <v>49.7</v>
      </c>
      <c r="V84" s="1">
        <v>71.599999999999994</v>
      </c>
      <c r="W84" s="1">
        <v>72</v>
      </c>
      <c r="X84" s="1">
        <v>77</v>
      </c>
      <c r="Y84" s="6">
        <v>1.8</v>
      </c>
      <c r="Z84" s="6">
        <v>12</v>
      </c>
      <c r="AA84" s="44">
        <v>9697.6666666666697</v>
      </c>
      <c r="AB84" s="51">
        <v>25000</v>
      </c>
      <c r="AC84" s="44">
        <v>5.3333333333333304</v>
      </c>
      <c r="AD84" s="52">
        <v>50</v>
      </c>
      <c r="AE84" s="44">
        <v>347</v>
      </c>
      <c r="AF84" s="44">
        <v>0</v>
      </c>
      <c r="AG84" s="1">
        <v>833</v>
      </c>
      <c r="AH84" s="1">
        <v>1995</v>
      </c>
      <c r="AI84" s="11">
        <f t="shared" si="9"/>
        <v>2828</v>
      </c>
      <c r="AJ84" s="44">
        <v>5.1527003484320604</v>
      </c>
      <c r="AK84" s="44">
        <v>10.358333333333301</v>
      </c>
      <c r="AL84" s="44">
        <v>8.3735819890803101E-2</v>
      </c>
      <c r="AM84" s="44">
        <v>5.23643616832286</v>
      </c>
      <c r="AN84" s="44">
        <v>5.0689645285412501</v>
      </c>
      <c r="AO84" s="67">
        <v>-2500</v>
      </c>
      <c r="AP84" s="67">
        <v>-5000</v>
      </c>
    </row>
    <row r="85" spans="1:42" x14ac:dyDescent="0.35">
      <c r="A85" s="3">
        <v>44188</v>
      </c>
      <c r="B85" s="103"/>
      <c r="C85" s="69" t="s">
        <v>260</v>
      </c>
      <c r="D85" s="70">
        <f t="shared" si="5"/>
        <v>0</v>
      </c>
      <c r="E85" s="45"/>
      <c r="F85" s="14">
        <v>-5000</v>
      </c>
      <c r="G85" s="29">
        <f t="shared" si="6"/>
        <v>11280</v>
      </c>
      <c r="H85" s="26" t="s">
        <v>258</v>
      </c>
      <c r="I85" s="51">
        <v>9484</v>
      </c>
      <c r="J85" s="63">
        <v>989</v>
      </c>
      <c r="K85" s="1">
        <v>-3446.8514591630956</v>
      </c>
      <c r="L85" s="1">
        <f t="shared" si="7"/>
        <v>1</v>
      </c>
      <c r="M85" s="1">
        <v>-2270.2639333753468</v>
      </c>
      <c r="N85" s="1">
        <v>-1806.6920704382587</v>
      </c>
      <c r="O85" s="63">
        <v>102</v>
      </c>
      <c r="P85" s="51">
        <v>4617</v>
      </c>
      <c r="Q85" s="64">
        <v>47.6</v>
      </c>
      <c r="R85" s="44">
        <v>9.1999999999999993</v>
      </c>
      <c r="S85" s="44">
        <f t="shared" si="8"/>
        <v>48.56</v>
      </c>
      <c r="T85" s="63">
        <v>47.7</v>
      </c>
      <c r="U85" s="63">
        <v>49.3</v>
      </c>
      <c r="V85" s="1">
        <v>71.599999999999994</v>
      </c>
      <c r="W85" s="1">
        <v>72</v>
      </c>
      <c r="X85" s="1">
        <v>77</v>
      </c>
      <c r="Y85" s="6">
        <v>1.78</v>
      </c>
      <c r="Z85" s="6">
        <v>12</v>
      </c>
      <c r="AA85" s="44">
        <v>9537</v>
      </c>
      <c r="AB85" s="51">
        <v>25000</v>
      </c>
      <c r="AC85" s="44">
        <v>5.33</v>
      </c>
      <c r="AD85" s="52">
        <v>50</v>
      </c>
      <c r="AE85" s="44">
        <v>-1715</v>
      </c>
      <c r="AF85" s="44">
        <v>0</v>
      </c>
      <c r="AG85" s="1">
        <v>830</v>
      </c>
      <c r="AH85" s="1">
        <v>2995</v>
      </c>
      <c r="AI85" s="11">
        <f t="shared" si="9"/>
        <v>3825</v>
      </c>
      <c r="AJ85" s="44">
        <v>5.2478031634446403</v>
      </c>
      <c r="AK85" s="44">
        <v>10.283333333333299</v>
      </c>
      <c r="AL85" s="44">
        <v>8.5660851611106203E-2</v>
      </c>
      <c r="AM85" s="44">
        <v>5.3334640150557497</v>
      </c>
      <c r="AN85" s="44">
        <v>5.1621423118335299</v>
      </c>
      <c r="AO85" s="67">
        <v>-2500</v>
      </c>
      <c r="AP85" s="67">
        <v>-5000</v>
      </c>
    </row>
    <row r="86" spans="1:42" x14ac:dyDescent="0.35">
      <c r="A86" s="3">
        <v>44189</v>
      </c>
      <c r="B86" s="103"/>
      <c r="C86" s="69" t="s">
        <v>260</v>
      </c>
      <c r="D86" s="70">
        <f t="shared" si="5"/>
        <v>0</v>
      </c>
      <c r="E86" s="45"/>
      <c r="F86" s="14">
        <v>-5000</v>
      </c>
      <c r="G86" s="29">
        <f t="shared" si="6"/>
        <v>11280</v>
      </c>
      <c r="H86" s="26" t="s">
        <v>258</v>
      </c>
      <c r="I86" s="51">
        <v>8963</v>
      </c>
      <c r="J86" s="63">
        <v>998</v>
      </c>
      <c r="K86" s="1">
        <v>-3903.0713928661457</v>
      </c>
      <c r="L86" s="1">
        <f t="shared" si="7"/>
        <v>1</v>
      </c>
      <c r="M86" s="1">
        <v>-2724.1565610032771</v>
      </c>
      <c r="N86" s="1">
        <v>-1971.4035448791819</v>
      </c>
      <c r="O86" s="63">
        <v>100</v>
      </c>
      <c r="P86" s="51">
        <v>4509</v>
      </c>
      <c r="Q86" s="64"/>
      <c r="R86" s="44">
        <v>9.1</v>
      </c>
      <c r="S86" s="44">
        <f t="shared" si="8"/>
        <v>48.379999999999995</v>
      </c>
      <c r="T86" s="63">
        <v>48.3</v>
      </c>
      <c r="U86" s="63">
        <v>49.1</v>
      </c>
      <c r="V86" s="1">
        <v>71.599999999999994</v>
      </c>
      <c r="W86" s="1">
        <v>72</v>
      </c>
      <c r="X86" s="1">
        <v>77</v>
      </c>
      <c r="Y86" s="6">
        <v>1.63</v>
      </c>
      <c r="Z86" s="6">
        <v>12</v>
      </c>
      <c r="AA86" s="44">
        <v>9323.6666666666697</v>
      </c>
      <c r="AB86" s="51">
        <v>25000</v>
      </c>
      <c r="AC86" s="44">
        <v>5.3666666666666698</v>
      </c>
      <c r="AD86" s="52">
        <v>50</v>
      </c>
      <c r="AE86" s="44">
        <v>-2190</v>
      </c>
      <c r="AF86" s="44">
        <v>0</v>
      </c>
      <c r="AG86" s="1">
        <v>826</v>
      </c>
      <c r="AH86" s="1">
        <v>3499</v>
      </c>
      <c r="AI86" s="11">
        <f t="shared" si="9"/>
        <v>4325</v>
      </c>
      <c r="AJ86" s="44">
        <v>5.1476562499999998</v>
      </c>
      <c r="AK86" s="44">
        <v>10.1666666666667</v>
      </c>
      <c r="AL86" s="44">
        <v>8.8042332396437301E-2</v>
      </c>
      <c r="AM86" s="44">
        <v>5.2356985823964397</v>
      </c>
      <c r="AN86" s="44">
        <v>5.0596139176035599</v>
      </c>
      <c r="AO86" s="67">
        <v>-2500</v>
      </c>
      <c r="AP86" s="67">
        <v>-5000</v>
      </c>
    </row>
    <row r="87" spans="1:42" x14ac:dyDescent="0.35">
      <c r="A87" s="3">
        <v>44190</v>
      </c>
      <c r="B87" s="103"/>
      <c r="C87" s="69" t="s">
        <v>260</v>
      </c>
      <c r="D87" s="70">
        <f t="shared" si="5"/>
        <v>0</v>
      </c>
      <c r="E87" s="45"/>
      <c r="F87" s="14">
        <v>-5000</v>
      </c>
      <c r="G87" s="29">
        <f t="shared" si="6"/>
        <v>11280</v>
      </c>
      <c r="H87" s="26" t="s">
        <v>258</v>
      </c>
      <c r="I87" s="51">
        <v>8228</v>
      </c>
      <c r="J87" s="51">
        <v>1001</v>
      </c>
      <c r="K87" s="1">
        <v>-3880.6464950844475</v>
      </c>
      <c r="L87" s="1">
        <f t="shared" si="7"/>
        <v>1</v>
      </c>
      <c r="M87" s="1">
        <v>-3174.3201512477945</v>
      </c>
      <c r="N87" s="1">
        <v>-2135.696272741186</v>
      </c>
      <c r="O87" s="63">
        <v>101</v>
      </c>
      <c r="P87" s="51">
        <v>4414</v>
      </c>
      <c r="Q87" s="64"/>
      <c r="R87" s="44">
        <v>9.1999999999999993</v>
      </c>
      <c r="S87" s="44">
        <f t="shared" si="8"/>
        <v>48.56</v>
      </c>
      <c r="T87" s="63">
        <v>48.2</v>
      </c>
      <c r="U87" s="63">
        <v>49</v>
      </c>
      <c r="V87" s="1">
        <v>71.599999999999994</v>
      </c>
      <c r="W87" s="1">
        <v>72</v>
      </c>
      <c r="X87" s="1">
        <v>77</v>
      </c>
      <c r="Y87" s="6">
        <v>1.58</v>
      </c>
      <c r="Z87" s="6">
        <v>12</v>
      </c>
      <c r="AA87" s="44">
        <v>8891.6666666666697</v>
      </c>
      <c r="AB87" s="51">
        <v>25000</v>
      </c>
      <c r="AC87" s="44">
        <v>5.31666666666667</v>
      </c>
      <c r="AD87" s="52">
        <v>50</v>
      </c>
      <c r="AE87" s="44">
        <v>-2253</v>
      </c>
      <c r="AF87" s="44">
        <v>0</v>
      </c>
      <c r="AG87" s="1">
        <v>831</v>
      </c>
      <c r="AH87" s="1">
        <v>3494</v>
      </c>
      <c r="AI87" s="11">
        <f t="shared" si="9"/>
        <v>4325</v>
      </c>
      <c r="AJ87" s="44">
        <v>5.4065160729800201</v>
      </c>
      <c r="AK87" s="44">
        <v>10.0416666666667</v>
      </c>
      <c r="AL87" s="44">
        <v>9.8421727769583703E-2</v>
      </c>
      <c r="AM87" s="44">
        <v>5.5049378007495999</v>
      </c>
      <c r="AN87" s="44">
        <v>5.3080943452104297</v>
      </c>
      <c r="AO87" s="67">
        <v>-2500</v>
      </c>
      <c r="AP87" s="67">
        <v>-5000</v>
      </c>
    </row>
    <row r="88" spans="1:42" x14ac:dyDescent="0.35">
      <c r="A88" s="3">
        <v>44191</v>
      </c>
      <c r="B88" s="103"/>
      <c r="C88" s="69" t="s">
        <v>260</v>
      </c>
      <c r="D88" s="70">
        <f t="shared" si="5"/>
        <v>0</v>
      </c>
      <c r="E88" s="45"/>
      <c r="F88" s="14">
        <v>-5000</v>
      </c>
      <c r="G88" s="29">
        <f t="shared" si="6"/>
        <v>11280</v>
      </c>
      <c r="H88" s="26" t="s">
        <v>258</v>
      </c>
      <c r="I88" s="51">
        <v>8238</v>
      </c>
      <c r="J88" s="51">
        <v>1014</v>
      </c>
      <c r="K88" s="1">
        <v>-3878.4550000000004</v>
      </c>
      <c r="L88" s="1">
        <f t="shared" si="7"/>
        <v>1</v>
      </c>
      <c r="M88" s="1">
        <v>-3531.8172214771866</v>
      </c>
      <c r="N88" s="1">
        <v>-2299.4829127534299</v>
      </c>
      <c r="O88" s="63">
        <v>142</v>
      </c>
      <c r="P88" s="51">
        <v>4392</v>
      </c>
      <c r="Q88" s="64">
        <v>47.5</v>
      </c>
      <c r="R88" s="44">
        <v>9.4</v>
      </c>
      <c r="S88" s="44">
        <f t="shared" si="8"/>
        <v>48.92</v>
      </c>
      <c r="T88" s="63">
        <v>48.8</v>
      </c>
      <c r="U88" s="63">
        <v>49.1</v>
      </c>
      <c r="V88" s="1">
        <v>71.599999999999994</v>
      </c>
      <c r="W88" s="1">
        <v>72</v>
      </c>
      <c r="X88" s="1">
        <v>77</v>
      </c>
      <c r="Y88" s="6">
        <v>1.55</v>
      </c>
      <c r="Z88" s="6">
        <v>12</v>
      </c>
      <c r="AA88" s="44">
        <v>8476.3333333333303</v>
      </c>
      <c r="AB88" s="51">
        <v>25000</v>
      </c>
      <c r="AC88" s="44">
        <v>5.12</v>
      </c>
      <c r="AD88" s="52">
        <v>50</v>
      </c>
      <c r="AE88" s="44">
        <v>-2305</v>
      </c>
      <c r="AF88" s="44">
        <v>0</v>
      </c>
      <c r="AG88" s="1">
        <v>826</v>
      </c>
      <c r="AH88" s="1">
        <v>3494</v>
      </c>
      <c r="AI88" s="11">
        <f t="shared" si="9"/>
        <v>4320</v>
      </c>
      <c r="AJ88" s="44">
        <v>6.1133796698523</v>
      </c>
      <c r="AK88" s="44">
        <v>9.9</v>
      </c>
      <c r="AL88" s="44">
        <v>0.139815739520643</v>
      </c>
      <c r="AM88" s="44">
        <v>6.2531954093729496</v>
      </c>
      <c r="AN88" s="44">
        <v>5.9735639303316601</v>
      </c>
      <c r="AO88" s="67">
        <v>-2500</v>
      </c>
      <c r="AP88" s="67">
        <v>-5000</v>
      </c>
    </row>
    <row r="89" spans="1:42" x14ac:dyDescent="0.35">
      <c r="A89" s="3">
        <v>44192</v>
      </c>
      <c r="B89" s="103"/>
      <c r="C89" s="69" t="s">
        <v>260</v>
      </c>
      <c r="D89" s="70">
        <f t="shared" si="5"/>
        <v>0</v>
      </c>
      <c r="E89" s="45"/>
      <c r="F89" s="14">
        <v>-5000</v>
      </c>
      <c r="G89" s="29">
        <f t="shared" si="6"/>
        <v>11280</v>
      </c>
      <c r="H89" s="26" t="s">
        <v>258</v>
      </c>
      <c r="I89" s="51">
        <v>8233</v>
      </c>
      <c r="J89" s="51">
        <v>1021</v>
      </c>
      <c r="K89" s="1">
        <v>-3414.6364831106625</v>
      </c>
      <c r="L89" s="1">
        <f t="shared" si="7"/>
        <v>1</v>
      </c>
      <c r="M89" s="1">
        <v>-3704.7321660448702</v>
      </c>
      <c r="N89" s="1">
        <v>-2432.276711188736</v>
      </c>
      <c r="O89" s="63">
        <v>130</v>
      </c>
      <c r="P89" s="51">
        <v>4464</v>
      </c>
      <c r="Q89" s="64">
        <v>48</v>
      </c>
      <c r="R89" s="44">
        <v>9.6</v>
      </c>
      <c r="S89" s="44">
        <f t="shared" si="8"/>
        <v>49.28</v>
      </c>
      <c r="T89" s="63">
        <v>50.2</v>
      </c>
      <c r="U89" s="63">
        <v>49.1</v>
      </c>
      <c r="V89" s="1">
        <v>71.599999999999994</v>
      </c>
      <c r="W89" s="1">
        <v>72</v>
      </c>
      <c r="X89" s="1">
        <v>77</v>
      </c>
      <c r="Y89" s="6">
        <v>1.95</v>
      </c>
      <c r="Z89" s="6">
        <v>12</v>
      </c>
      <c r="AA89" s="44">
        <v>8233</v>
      </c>
      <c r="AB89" s="51">
        <v>25000</v>
      </c>
      <c r="AC89" s="44">
        <v>4.8866666666666703</v>
      </c>
      <c r="AD89" s="52">
        <v>50</v>
      </c>
      <c r="AE89" s="44">
        <v>-1932</v>
      </c>
      <c r="AF89" s="44">
        <v>0</v>
      </c>
      <c r="AG89" s="1">
        <v>831</v>
      </c>
      <c r="AH89" s="1">
        <v>2998</v>
      </c>
      <c r="AI89" s="11">
        <f t="shared" si="9"/>
        <v>3829</v>
      </c>
      <c r="AJ89" s="44">
        <v>6.2602262837249798</v>
      </c>
      <c r="AK89" s="44">
        <v>9.8000000000000007</v>
      </c>
      <c r="AL89" s="44">
        <v>0.13969081432661101</v>
      </c>
      <c r="AM89" s="44">
        <v>6.3999170980515903</v>
      </c>
      <c r="AN89" s="44">
        <v>6.1205354693983702</v>
      </c>
      <c r="AO89" s="67">
        <v>-2500</v>
      </c>
      <c r="AP89" s="67">
        <v>-5000</v>
      </c>
    </row>
    <row r="90" spans="1:42" x14ac:dyDescent="0.35">
      <c r="A90" s="3">
        <v>44193</v>
      </c>
      <c r="B90" s="103"/>
      <c r="C90" s="69" t="s">
        <v>260</v>
      </c>
      <c r="D90" s="70">
        <f t="shared" si="5"/>
        <v>0</v>
      </c>
      <c r="E90" s="45"/>
      <c r="F90" s="14">
        <v>-5000</v>
      </c>
      <c r="G90" s="29">
        <f t="shared" si="6"/>
        <v>11280</v>
      </c>
      <c r="H90" s="26" t="s">
        <v>258</v>
      </c>
      <c r="I90" s="51">
        <v>8263</v>
      </c>
      <c r="J90" s="51">
        <v>1014</v>
      </c>
      <c r="K90" s="1">
        <v>-3411.3546396521297</v>
      </c>
      <c r="L90" s="1">
        <f t="shared" si="7"/>
        <v>1</v>
      </c>
      <c r="M90" s="1">
        <v>-3697.6328021426771</v>
      </c>
      <c r="N90" s="1">
        <v>-2568.6956714231696</v>
      </c>
      <c r="O90" s="63">
        <v>115</v>
      </c>
      <c r="P90" s="51">
        <v>4791</v>
      </c>
      <c r="Q90" s="64">
        <v>48</v>
      </c>
      <c r="R90" s="44">
        <v>9.6</v>
      </c>
      <c r="S90" s="44">
        <f t="shared" si="8"/>
        <v>49.28</v>
      </c>
      <c r="T90" s="63">
        <v>51.2</v>
      </c>
      <c r="U90" s="63">
        <v>49.2</v>
      </c>
      <c r="V90" s="1">
        <v>71.599999999999994</v>
      </c>
      <c r="W90" s="1">
        <v>72</v>
      </c>
      <c r="X90" s="1">
        <v>77</v>
      </c>
      <c r="Y90" s="6">
        <v>1.84</v>
      </c>
      <c r="Z90" s="6">
        <v>12</v>
      </c>
      <c r="AA90" s="44">
        <v>8244.6666666666697</v>
      </c>
      <c r="AB90" s="51">
        <v>25000</v>
      </c>
      <c r="AC90" s="44">
        <v>4.7533333333333303</v>
      </c>
      <c r="AD90" s="52">
        <v>50</v>
      </c>
      <c r="AE90" s="44">
        <v>-1889</v>
      </c>
      <c r="AF90" s="44">
        <v>0</v>
      </c>
      <c r="AG90" s="1">
        <v>838</v>
      </c>
      <c r="AH90" s="1">
        <v>2993</v>
      </c>
      <c r="AI90" s="11">
        <f t="shared" si="9"/>
        <v>3831</v>
      </c>
      <c r="AJ90" s="44">
        <v>6.51060869565217</v>
      </c>
      <c r="AK90" s="44">
        <v>9.69166666666667</v>
      </c>
      <c r="AL90" s="44">
        <v>0.133326760084821</v>
      </c>
      <c r="AM90" s="44">
        <v>6.6439354557369903</v>
      </c>
      <c r="AN90" s="44">
        <v>6.3772819355673498</v>
      </c>
      <c r="AO90" s="67">
        <v>-2500</v>
      </c>
      <c r="AP90" s="67">
        <v>-5000</v>
      </c>
    </row>
    <row r="91" spans="1:42" x14ac:dyDescent="0.35">
      <c r="A91" s="3">
        <v>44194</v>
      </c>
      <c r="B91" s="103"/>
      <c r="C91" s="69" t="s">
        <v>260</v>
      </c>
      <c r="D91" s="70">
        <f t="shared" si="5"/>
        <v>0</v>
      </c>
      <c r="E91" s="45"/>
      <c r="F91" s="14">
        <v>-5000</v>
      </c>
      <c r="G91" s="29">
        <f t="shared" si="6"/>
        <v>11280</v>
      </c>
      <c r="H91" s="26" t="s">
        <v>258</v>
      </c>
      <c r="I91" s="51">
        <v>8806</v>
      </c>
      <c r="J91" s="63">
        <v>996</v>
      </c>
      <c r="K91" s="1">
        <v>-2499.2846037307791</v>
      </c>
      <c r="L91" s="1">
        <f t="shared" si="7"/>
        <v>1</v>
      </c>
      <c r="M91" s="1">
        <v>-3416.875444315604</v>
      </c>
      <c r="N91" s="1">
        <v>-2642.7282418254172</v>
      </c>
      <c r="O91" s="63">
        <v>109</v>
      </c>
      <c r="P91" s="51">
        <v>4691</v>
      </c>
      <c r="Q91" s="64">
        <v>47.6</v>
      </c>
      <c r="R91" s="44">
        <v>9.5</v>
      </c>
      <c r="S91" s="44">
        <f t="shared" si="8"/>
        <v>49.1</v>
      </c>
      <c r="T91" s="63">
        <v>50.8</v>
      </c>
      <c r="U91" s="63">
        <v>49.1</v>
      </c>
      <c r="V91" s="1">
        <v>71.599999999999994</v>
      </c>
      <c r="W91" s="1">
        <v>72</v>
      </c>
      <c r="X91" s="1">
        <v>77</v>
      </c>
      <c r="Y91" s="6">
        <v>2.13</v>
      </c>
      <c r="Z91" s="6">
        <v>12</v>
      </c>
      <c r="AA91" s="44">
        <v>8434</v>
      </c>
      <c r="AB91" s="51">
        <v>25000</v>
      </c>
      <c r="AC91" s="44">
        <v>4.8333333333333304</v>
      </c>
      <c r="AD91" s="52">
        <v>50</v>
      </c>
      <c r="AE91" s="44">
        <v>-887</v>
      </c>
      <c r="AF91" s="44">
        <v>0</v>
      </c>
      <c r="AG91" s="1">
        <v>834</v>
      </c>
      <c r="AH91" s="1">
        <v>1991</v>
      </c>
      <c r="AI91" s="11">
        <f t="shared" si="9"/>
        <v>2825</v>
      </c>
      <c r="AJ91" s="44">
        <v>6.6497395833333304</v>
      </c>
      <c r="AK91" s="44">
        <v>9.6166666666666707</v>
      </c>
      <c r="AL91" s="44">
        <v>0.12616023804336099</v>
      </c>
      <c r="AM91" s="44">
        <v>6.7758998213766901</v>
      </c>
      <c r="AN91" s="44">
        <v>6.5235793452899697</v>
      </c>
      <c r="AO91" s="67">
        <v>-1500</v>
      </c>
      <c r="AP91" s="67">
        <v>-5000</v>
      </c>
    </row>
    <row r="92" spans="1:42" x14ac:dyDescent="0.35">
      <c r="A92" s="3">
        <v>44195</v>
      </c>
      <c r="B92" s="103"/>
      <c r="C92" s="69" t="s">
        <v>260</v>
      </c>
      <c r="D92" s="70">
        <f t="shared" si="5"/>
        <v>0</v>
      </c>
      <c r="E92" s="45"/>
      <c r="F92" s="14">
        <v>-5000</v>
      </c>
      <c r="G92" s="29">
        <f t="shared" si="6"/>
        <v>11280</v>
      </c>
      <c r="H92" s="26" t="s">
        <v>258</v>
      </c>
      <c r="I92" s="51">
        <v>8576</v>
      </c>
      <c r="J92" s="63">
        <v>990</v>
      </c>
      <c r="K92" s="1">
        <v>-2046.7310402067055</v>
      </c>
      <c r="L92" s="1">
        <f t="shared" si="7"/>
        <v>1</v>
      </c>
      <c r="M92" s="1">
        <v>-3050.0923533400555</v>
      </c>
      <c r="N92" s="1">
        <v>-2682.7957177788185</v>
      </c>
      <c r="O92" s="63">
        <v>105</v>
      </c>
      <c r="P92" s="51">
        <v>4508</v>
      </c>
      <c r="Q92" s="64">
        <v>47.9</v>
      </c>
      <c r="R92" s="44">
        <v>9.4</v>
      </c>
      <c r="S92" s="44">
        <f t="shared" si="8"/>
        <v>48.92</v>
      </c>
      <c r="T92" s="63">
        <v>49.8</v>
      </c>
      <c r="U92" s="63">
        <v>49</v>
      </c>
      <c r="V92" s="1">
        <v>71.599999999999994</v>
      </c>
      <c r="W92" s="1">
        <v>72</v>
      </c>
      <c r="X92" s="1">
        <v>77</v>
      </c>
      <c r="Y92" s="6">
        <v>1.79</v>
      </c>
      <c r="Z92" s="6">
        <v>12</v>
      </c>
      <c r="AA92" s="44">
        <v>8548.3333333333303</v>
      </c>
      <c r="AB92" s="51">
        <v>25000</v>
      </c>
      <c r="AC92" s="44">
        <v>4.91</v>
      </c>
      <c r="AD92" s="52">
        <v>50</v>
      </c>
      <c r="AE92" s="44">
        <v>-330</v>
      </c>
      <c r="AF92" s="44">
        <v>0</v>
      </c>
      <c r="AG92" s="1">
        <v>836</v>
      </c>
      <c r="AH92" s="1">
        <v>1496</v>
      </c>
      <c r="AI92" s="11">
        <f t="shared" si="9"/>
        <v>2332</v>
      </c>
      <c r="AJ92" s="44">
        <v>6.8171365638766499</v>
      </c>
      <c r="AK92" s="44">
        <v>9.5083333333333293</v>
      </c>
      <c r="AL92" s="44">
        <v>0.169833167592809</v>
      </c>
      <c r="AM92" s="44">
        <v>6.9869697314694603</v>
      </c>
      <c r="AN92" s="44">
        <v>6.6473033962838404</v>
      </c>
      <c r="AO92" s="67">
        <v>-1500</v>
      </c>
      <c r="AP92" s="67">
        <v>-5000</v>
      </c>
    </row>
    <row r="93" spans="1:42" x14ac:dyDescent="0.35">
      <c r="A93" s="3">
        <v>44196</v>
      </c>
      <c r="B93" s="103"/>
      <c r="C93" s="69" t="s">
        <v>260</v>
      </c>
      <c r="D93" s="70">
        <f t="shared" si="5"/>
        <v>0</v>
      </c>
      <c r="E93" s="45"/>
      <c r="F93" s="14">
        <v>-5000</v>
      </c>
      <c r="G93" s="29">
        <f t="shared" si="6"/>
        <v>11280</v>
      </c>
      <c r="H93" s="26" t="s">
        <v>258</v>
      </c>
      <c r="I93" s="51">
        <v>8363</v>
      </c>
      <c r="J93" s="63">
        <v>991</v>
      </c>
      <c r="K93" s="1">
        <v>-2028.1485402067055</v>
      </c>
      <c r="L93" s="1">
        <f t="shared" si="7"/>
        <v>1</v>
      </c>
      <c r="M93" s="1">
        <v>-2680.0310613813963</v>
      </c>
      <c r="N93" s="1">
        <v>-2720.3569454427602</v>
      </c>
      <c r="O93" s="63">
        <v>109</v>
      </c>
      <c r="P93" s="51">
        <v>4473</v>
      </c>
      <c r="Q93" s="64">
        <v>47.6</v>
      </c>
      <c r="R93" s="44">
        <v>9.5</v>
      </c>
      <c r="S93" s="44">
        <f t="shared" si="8"/>
        <v>49.1</v>
      </c>
      <c r="T93" s="63">
        <v>49.8</v>
      </c>
      <c r="U93" s="63">
        <v>49.1</v>
      </c>
      <c r="V93" s="1">
        <v>71.599999999999994</v>
      </c>
      <c r="W93" s="1">
        <v>72</v>
      </c>
      <c r="X93" s="1">
        <v>77</v>
      </c>
      <c r="Y93" s="6">
        <v>1.82</v>
      </c>
      <c r="Z93" s="6">
        <v>12</v>
      </c>
      <c r="AA93" s="44">
        <v>8581.6666666666697</v>
      </c>
      <c r="AB93" s="51">
        <v>25000</v>
      </c>
      <c r="AC93" s="44">
        <v>4.9766666666666701</v>
      </c>
      <c r="AD93" s="52">
        <v>50</v>
      </c>
      <c r="AE93" s="44">
        <v>-178</v>
      </c>
      <c r="AF93" s="44">
        <v>0</v>
      </c>
      <c r="AG93" s="1">
        <v>842</v>
      </c>
      <c r="AH93" s="1">
        <v>1490</v>
      </c>
      <c r="AI93" s="11">
        <f t="shared" si="9"/>
        <v>2332</v>
      </c>
      <c r="AJ93" s="44">
        <v>8.9399825783972098</v>
      </c>
      <c r="AK93" s="44">
        <v>9.3916666666666693</v>
      </c>
      <c r="AL93" s="44">
        <v>0.35713005934097403</v>
      </c>
      <c r="AM93" s="44">
        <v>9.2971126377381896</v>
      </c>
      <c r="AN93" s="44">
        <v>8.5828525190562406</v>
      </c>
      <c r="AO93" s="67">
        <v>-1500</v>
      </c>
      <c r="AP93" s="67">
        <v>-5000</v>
      </c>
    </row>
    <row r="94" spans="1:42" x14ac:dyDescent="0.35">
      <c r="A94" s="3">
        <v>44197</v>
      </c>
      <c r="B94" s="104"/>
      <c r="C94" s="69" t="s">
        <v>260</v>
      </c>
      <c r="D94" s="70">
        <f t="shared" si="5"/>
        <v>0</v>
      </c>
      <c r="E94" s="46"/>
      <c r="F94" s="14">
        <v>-5000</v>
      </c>
      <c r="G94" s="29">
        <f t="shared" si="6"/>
        <v>11280</v>
      </c>
      <c r="H94" s="26" t="s">
        <v>258</v>
      </c>
      <c r="I94" s="51">
        <v>8315</v>
      </c>
      <c r="J94" s="63">
        <v>991</v>
      </c>
      <c r="K94" s="1">
        <v>-2005.3163597176708</v>
      </c>
      <c r="L94" s="1">
        <f t="shared" si="7"/>
        <v>1</v>
      </c>
      <c r="M94" s="1">
        <v>-2398.1670367027982</v>
      </c>
      <c r="N94" s="1">
        <v>-2744.2117301037133</v>
      </c>
      <c r="O94" s="63">
        <v>105</v>
      </c>
      <c r="P94" s="51">
        <v>4434</v>
      </c>
      <c r="Q94" s="64">
        <v>48</v>
      </c>
      <c r="R94" s="44">
        <v>9.6</v>
      </c>
      <c r="S94" s="44">
        <f t="shared" si="8"/>
        <v>49.28</v>
      </c>
      <c r="T94" s="63">
        <v>49.4</v>
      </c>
      <c r="U94" s="63">
        <v>49</v>
      </c>
      <c r="V94" s="1">
        <v>71.599999999999994</v>
      </c>
      <c r="W94" s="1">
        <v>72</v>
      </c>
      <c r="X94" s="1">
        <v>77</v>
      </c>
      <c r="Y94" s="6">
        <v>2.39</v>
      </c>
      <c r="Z94" s="6">
        <v>12</v>
      </c>
      <c r="AA94" s="44">
        <v>8418</v>
      </c>
      <c r="AB94" s="51">
        <v>25000</v>
      </c>
      <c r="AC94" s="44">
        <v>4.9433333333333298</v>
      </c>
      <c r="AD94" s="52">
        <v>50</v>
      </c>
      <c r="AE94" s="44">
        <v>-19</v>
      </c>
      <c r="AF94" s="44">
        <v>0</v>
      </c>
      <c r="AG94" s="1">
        <v>835</v>
      </c>
      <c r="AH94" s="1">
        <v>1492</v>
      </c>
      <c r="AI94" s="11">
        <f t="shared" si="9"/>
        <v>2327</v>
      </c>
      <c r="AJ94" s="44">
        <v>10.884</v>
      </c>
      <c r="AK94" s="44">
        <v>9.2249999999999996</v>
      </c>
      <c r="AL94" s="44">
        <v>0.43157274160186798</v>
      </c>
      <c r="AM94" s="44">
        <v>11.315572741601899</v>
      </c>
      <c r="AN94" s="44">
        <v>10.452427258398099</v>
      </c>
      <c r="AO94" s="67">
        <v>-1500</v>
      </c>
      <c r="AP94" s="67">
        <v>-5000</v>
      </c>
    </row>
    <row r="95" spans="1:42" x14ac:dyDescent="0.35">
      <c r="A95" s="3">
        <v>44198</v>
      </c>
      <c r="B95" s="103"/>
      <c r="C95" s="69" t="s">
        <v>260</v>
      </c>
      <c r="D95" s="70">
        <f t="shared" si="5"/>
        <v>0</v>
      </c>
      <c r="E95" s="46"/>
      <c r="F95" s="14">
        <v>-5000</v>
      </c>
      <c r="G95" s="29">
        <f t="shared" si="6"/>
        <v>11280</v>
      </c>
      <c r="H95" s="26" t="s">
        <v>258</v>
      </c>
      <c r="I95" s="51">
        <v>8204</v>
      </c>
      <c r="J95" s="63">
        <v>984</v>
      </c>
      <c r="K95" s="1">
        <v>-1988.9145705823039</v>
      </c>
      <c r="L95" s="1">
        <f t="shared" si="7"/>
        <v>1</v>
      </c>
      <c r="M95" s="1">
        <v>-2113.6790228888326</v>
      </c>
      <c r="N95" s="1">
        <v>-2769.5907526648421</v>
      </c>
      <c r="O95" s="63">
        <v>104</v>
      </c>
      <c r="P95" s="51">
        <v>4409</v>
      </c>
      <c r="Q95" s="64">
        <v>48.2</v>
      </c>
      <c r="R95" s="44">
        <v>9.6999999999999993</v>
      </c>
      <c r="S95" s="44">
        <f t="shared" si="8"/>
        <v>49.46</v>
      </c>
      <c r="T95" s="63">
        <v>49.9</v>
      </c>
      <c r="U95" s="63">
        <v>49.1</v>
      </c>
      <c r="V95" s="1">
        <v>71.599999999999994</v>
      </c>
      <c r="W95" s="1">
        <v>72</v>
      </c>
      <c r="X95" s="1">
        <v>77</v>
      </c>
      <c r="Y95" s="6">
        <v>1.93</v>
      </c>
      <c r="Z95" s="6">
        <v>12</v>
      </c>
      <c r="AA95" s="44">
        <v>8294</v>
      </c>
      <c r="AB95" s="51">
        <v>25000</v>
      </c>
      <c r="AC95" s="44">
        <v>5</v>
      </c>
      <c r="AD95" s="52">
        <v>50</v>
      </c>
      <c r="AE95" s="44">
        <v>39</v>
      </c>
      <c r="AF95" s="44">
        <v>0</v>
      </c>
      <c r="AG95" s="1">
        <v>834</v>
      </c>
      <c r="AH95" s="1">
        <v>1492</v>
      </c>
      <c r="AI95" s="11">
        <f t="shared" si="9"/>
        <v>2326</v>
      </c>
      <c r="AJ95" s="44">
        <v>10.3438153310105</v>
      </c>
      <c r="AK95" s="44">
        <v>9.2333333333333307</v>
      </c>
      <c r="AL95" s="44">
        <v>0.37794008549770403</v>
      </c>
      <c r="AM95" s="44">
        <v>10.7217554165082</v>
      </c>
      <c r="AN95" s="44">
        <v>9.9658752455127502</v>
      </c>
      <c r="AO95" s="67">
        <v>-1500</v>
      </c>
      <c r="AP95" s="67">
        <v>-5000</v>
      </c>
    </row>
    <row r="96" spans="1:42" x14ac:dyDescent="0.35">
      <c r="A96" s="3">
        <v>44199</v>
      </c>
      <c r="B96" s="103"/>
      <c r="C96" s="69" t="s">
        <v>260</v>
      </c>
      <c r="D96" s="70">
        <f t="shared" si="5"/>
        <v>0</v>
      </c>
      <c r="E96" s="46"/>
      <c r="F96" s="14">
        <v>-5000</v>
      </c>
      <c r="G96" s="29">
        <f t="shared" si="6"/>
        <v>11280</v>
      </c>
      <c r="H96" s="26" t="s">
        <v>258</v>
      </c>
      <c r="I96" s="51">
        <v>8041</v>
      </c>
      <c r="J96" s="63">
        <v>977</v>
      </c>
      <c r="K96" s="1">
        <v>-1979.002070582304</v>
      </c>
      <c r="L96" s="1">
        <f t="shared" si="7"/>
        <v>1</v>
      </c>
      <c r="M96" s="1">
        <v>-2009.6225162591377</v>
      </c>
      <c r="N96" s="1">
        <v>-2794.5317188591594</v>
      </c>
      <c r="O96" s="63">
        <v>107</v>
      </c>
      <c r="P96" s="51">
        <v>4369</v>
      </c>
      <c r="Q96" s="64">
        <v>49.2</v>
      </c>
      <c r="R96" s="44">
        <v>9.8000000000000007</v>
      </c>
      <c r="S96" s="44">
        <f t="shared" si="8"/>
        <v>49.64</v>
      </c>
      <c r="T96" s="63">
        <v>50.8</v>
      </c>
      <c r="U96" s="63">
        <v>49.2</v>
      </c>
      <c r="V96" s="1">
        <v>71.599999999999994</v>
      </c>
      <c r="W96" s="1">
        <v>72</v>
      </c>
      <c r="X96" s="1">
        <v>77</v>
      </c>
      <c r="Y96" s="6">
        <v>1.82</v>
      </c>
      <c r="Z96" s="6">
        <v>12</v>
      </c>
      <c r="AA96" s="44">
        <v>8186.6666666666697</v>
      </c>
      <c r="AB96" s="51">
        <v>25000</v>
      </c>
      <c r="AC96" s="44">
        <v>5.1266666666666696</v>
      </c>
      <c r="AD96" s="52">
        <v>50</v>
      </c>
      <c r="AE96" s="44">
        <v>51</v>
      </c>
      <c r="AF96" s="44">
        <v>0</v>
      </c>
      <c r="AG96" s="1">
        <v>836</v>
      </c>
      <c r="AH96" s="1">
        <v>1490</v>
      </c>
      <c r="AI96" s="11">
        <f t="shared" si="9"/>
        <v>2326</v>
      </c>
      <c r="AJ96" s="44">
        <v>9.0158078602620098</v>
      </c>
      <c r="AK96" s="44">
        <v>9.25</v>
      </c>
      <c r="AL96" s="44">
        <v>0.28563056539902199</v>
      </c>
      <c r="AM96" s="44">
        <v>9.3014384256610292</v>
      </c>
      <c r="AN96" s="44">
        <v>8.7301772948629903</v>
      </c>
      <c r="AO96" s="67">
        <v>-1500</v>
      </c>
      <c r="AP96" s="67">
        <v>-5000</v>
      </c>
    </row>
    <row r="97" spans="1:42" x14ac:dyDescent="0.35">
      <c r="A97" s="3">
        <v>44200</v>
      </c>
      <c r="B97" s="103"/>
      <c r="C97" s="69" t="s">
        <v>260</v>
      </c>
      <c r="D97" s="70">
        <f t="shared" si="5"/>
        <v>0</v>
      </c>
      <c r="E97" s="46"/>
      <c r="F97" s="14">
        <v>-5000</v>
      </c>
      <c r="G97" s="29">
        <f t="shared" si="6"/>
        <v>11280</v>
      </c>
      <c r="H97" s="26" t="s">
        <v>258</v>
      </c>
      <c r="I97" s="51">
        <v>7689</v>
      </c>
      <c r="J97" s="63">
        <v>971</v>
      </c>
      <c r="K97" s="1">
        <v>-2431.5861516259142</v>
      </c>
      <c r="L97" s="1">
        <f t="shared" si="7"/>
        <v>1</v>
      </c>
      <c r="M97" s="1">
        <v>-2086.5935385429793</v>
      </c>
      <c r="N97" s="1">
        <v>-2818.8614690572222</v>
      </c>
      <c r="O97" s="63">
        <v>144</v>
      </c>
      <c r="P97" s="51">
        <v>4400</v>
      </c>
      <c r="Q97" s="64">
        <v>49.5</v>
      </c>
      <c r="R97" s="44">
        <v>9.8000000000000007</v>
      </c>
      <c r="S97" s="44">
        <f t="shared" si="8"/>
        <v>49.64</v>
      </c>
      <c r="T97" s="63">
        <v>51.2</v>
      </c>
      <c r="U97" s="63">
        <v>49.4</v>
      </c>
      <c r="V97" s="1">
        <v>71.599999999999994</v>
      </c>
      <c r="W97" s="1">
        <v>72</v>
      </c>
      <c r="X97" s="1">
        <v>77</v>
      </c>
      <c r="Y97" s="6">
        <v>1.73</v>
      </c>
      <c r="Z97" s="6">
        <v>12</v>
      </c>
      <c r="AA97" s="44">
        <v>7978</v>
      </c>
      <c r="AB97" s="51">
        <v>25000</v>
      </c>
      <c r="AC97" s="44">
        <v>5.31</v>
      </c>
      <c r="AD97" s="52">
        <v>50</v>
      </c>
      <c r="AE97" s="44">
        <v>-456</v>
      </c>
      <c r="AF97" s="44">
        <v>0</v>
      </c>
      <c r="AG97" s="1">
        <v>840</v>
      </c>
      <c r="AH97" s="1">
        <v>1992</v>
      </c>
      <c r="AI97" s="11">
        <f t="shared" si="9"/>
        <v>2832</v>
      </c>
      <c r="AJ97" s="44">
        <v>7.9148375768217702</v>
      </c>
      <c r="AK97" s="44">
        <v>9.3333333333333304</v>
      </c>
      <c r="AL97" s="44">
        <v>0.22126943050563999</v>
      </c>
      <c r="AM97" s="44">
        <v>8.1361070073274107</v>
      </c>
      <c r="AN97" s="44">
        <v>7.6935681463161298</v>
      </c>
      <c r="AO97" s="67">
        <v>-1500</v>
      </c>
      <c r="AP97" s="67">
        <v>-5000</v>
      </c>
    </row>
    <row r="98" spans="1:42" x14ac:dyDescent="0.35">
      <c r="A98" s="3">
        <v>44201</v>
      </c>
      <c r="B98" s="103"/>
      <c r="C98" s="69" t="s">
        <v>260</v>
      </c>
      <c r="D98" s="70">
        <f t="shared" si="5"/>
        <v>0</v>
      </c>
      <c r="E98" s="46"/>
      <c r="F98" s="14">
        <v>-5000</v>
      </c>
      <c r="G98" s="29">
        <f t="shared" si="6"/>
        <v>11280</v>
      </c>
      <c r="H98" s="26" t="s">
        <v>258</v>
      </c>
      <c r="I98" s="51">
        <v>8774</v>
      </c>
      <c r="J98" s="63">
        <v>959</v>
      </c>
      <c r="K98" s="1">
        <v>-2412.5216276783467</v>
      </c>
      <c r="L98" s="1">
        <f t="shared" si="7"/>
        <v>1</v>
      </c>
      <c r="M98" s="1">
        <v>-2163.4681560373078</v>
      </c>
      <c r="N98" s="1">
        <v>-2809.0371738719437</v>
      </c>
      <c r="O98" s="63">
        <v>257</v>
      </c>
      <c r="P98" s="51">
        <v>4513</v>
      </c>
      <c r="Q98" s="64">
        <v>49.7</v>
      </c>
      <c r="R98" s="44">
        <v>9.8000000000000007</v>
      </c>
      <c r="S98" s="44">
        <f t="shared" si="8"/>
        <v>49.64</v>
      </c>
      <c r="T98" s="63">
        <v>50.5</v>
      </c>
      <c r="U98" s="63">
        <v>49.3</v>
      </c>
      <c r="V98" s="1">
        <v>71.599999999999994</v>
      </c>
      <c r="W98" s="1">
        <v>72</v>
      </c>
      <c r="X98" s="1">
        <v>77</v>
      </c>
      <c r="Y98" s="6">
        <v>2</v>
      </c>
      <c r="Z98" s="6">
        <v>12</v>
      </c>
      <c r="AA98" s="44">
        <v>8168</v>
      </c>
      <c r="AB98" s="51">
        <v>25000</v>
      </c>
      <c r="AC98" s="44">
        <v>5.3666666666666698</v>
      </c>
      <c r="AD98" s="52">
        <v>50</v>
      </c>
      <c r="AE98" s="44">
        <v>-301</v>
      </c>
      <c r="AF98" s="44">
        <v>0</v>
      </c>
      <c r="AG98" s="1">
        <v>831</v>
      </c>
      <c r="AH98" s="1">
        <v>1998</v>
      </c>
      <c r="AI98" s="11">
        <f t="shared" si="9"/>
        <v>2829</v>
      </c>
      <c r="AJ98" s="44">
        <v>6.8884469696969699</v>
      </c>
      <c r="AK98" s="44">
        <v>9.3833333333333293</v>
      </c>
      <c r="AL98" s="44">
        <v>0.18084512020312801</v>
      </c>
      <c r="AM98" s="44">
        <v>7.0692920899000997</v>
      </c>
      <c r="AN98" s="44">
        <v>6.7076018494938401</v>
      </c>
      <c r="AO98" s="67">
        <v>-2000</v>
      </c>
      <c r="AP98" s="67">
        <v>-5000</v>
      </c>
    </row>
    <row r="99" spans="1:42" x14ac:dyDescent="0.35">
      <c r="A99" s="3">
        <v>44202</v>
      </c>
      <c r="B99" s="103"/>
      <c r="C99" s="69" t="s">
        <v>260</v>
      </c>
      <c r="D99" s="70">
        <f t="shared" si="5"/>
        <v>0</v>
      </c>
      <c r="E99" s="46"/>
      <c r="F99" s="14">
        <v>-5000</v>
      </c>
      <c r="G99" s="29">
        <f t="shared" si="6"/>
        <v>11280</v>
      </c>
      <c r="H99" s="26" t="s">
        <v>258</v>
      </c>
      <c r="I99" s="51">
        <v>8554</v>
      </c>
      <c r="J99" s="63">
        <v>950</v>
      </c>
      <c r="K99" s="1">
        <v>-2850.9111433072853</v>
      </c>
      <c r="L99" s="1">
        <f t="shared" si="7"/>
        <v>1</v>
      </c>
      <c r="M99" s="1">
        <v>-2332.5871127552305</v>
      </c>
      <c r="N99" s="1">
        <v>-2766.4700084536712</v>
      </c>
      <c r="O99" s="63">
        <v>149</v>
      </c>
      <c r="P99" s="51">
        <v>5148</v>
      </c>
      <c r="Q99" s="64">
        <v>49.7</v>
      </c>
      <c r="R99" s="44">
        <v>9.6999999999999993</v>
      </c>
      <c r="S99" s="44">
        <f t="shared" si="8"/>
        <v>49.46</v>
      </c>
      <c r="T99" s="63">
        <v>49.6</v>
      </c>
      <c r="U99" s="63">
        <v>49.1</v>
      </c>
      <c r="V99" s="1">
        <v>71.599999999999994</v>
      </c>
      <c r="W99" s="1">
        <v>72</v>
      </c>
      <c r="X99" s="1">
        <v>77</v>
      </c>
      <c r="Y99" s="6">
        <v>1.82</v>
      </c>
      <c r="Z99" s="6">
        <v>12</v>
      </c>
      <c r="AA99" s="44">
        <v>8339</v>
      </c>
      <c r="AB99" s="51">
        <v>25000</v>
      </c>
      <c r="AC99" s="44">
        <v>5.4233333333333302</v>
      </c>
      <c r="AD99" s="52">
        <v>50</v>
      </c>
      <c r="AE99" s="44">
        <v>-769</v>
      </c>
      <c r="AF99" s="44">
        <v>0</v>
      </c>
      <c r="AG99" s="1">
        <v>830</v>
      </c>
      <c r="AH99" s="1">
        <v>2486</v>
      </c>
      <c r="AI99" s="11">
        <f t="shared" si="9"/>
        <v>3316</v>
      </c>
      <c r="AJ99" s="44">
        <v>6.72315081652257</v>
      </c>
      <c r="AK99" s="44">
        <v>9.4250000000000007</v>
      </c>
      <c r="AL99" s="44">
        <v>0.158992187043932</v>
      </c>
      <c r="AM99" s="44">
        <v>6.8821430035665099</v>
      </c>
      <c r="AN99" s="44">
        <v>6.5641586294786398</v>
      </c>
      <c r="AO99" s="67">
        <v>-2000</v>
      </c>
      <c r="AP99" s="67">
        <v>-5000</v>
      </c>
    </row>
    <row r="100" spans="1:42" x14ac:dyDescent="0.35">
      <c r="A100" s="3">
        <v>44203</v>
      </c>
      <c r="B100" s="103"/>
      <c r="C100" s="69" t="s">
        <v>260</v>
      </c>
      <c r="D100" s="70">
        <f t="shared" si="5"/>
        <v>0</v>
      </c>
      <c r="E100" s="46"/>
      <c r="F100" s="14">
        <v>-5000</v>
      </c>
      <c r="G100" s="29">
        <f t="shared" si="6"/>
        <v>11280</v>
      </c>
      <c r="H100" s="26" t="s">
        <v>258</v>
      </c>
      <c r="I100" s="51">
        <v>9015</v>
      </c>
      <c r="J100" s="63">
        <v>935</v>
      </c>
      <c r="K100" s="1">
        <v>-3076.2084154272752</v>
      </c>
      <c r="L100" s="1">
        <f t="shared" si="7"/>
        <v>1</v>
      </c>
      <c r="M100" s="1">
        <v>-2550.0458817242252</v>
      </c>
      <c r="N100" s="1">
        <v>-2707.4083672080378</v>
      </c>
      <c r="O100" s="63">
        <v>130</v>
      </c>
      <c r="P100" s="51">
        <v>5726</v>
      </c>
      <c r="Q100" s="64">
        <v>49.3</v>
      </c>
      <c r="R100" s="44">
        <v>9.6999999999999993</v>
      </c>
      <c r="S100" s="44">
        <f t="shared" si="8"/>
        <v>49.46</v>
      </c>
      <c r="T100" s="63">
        <v>50.1</v>
      </c>
      <c r="U100" s="63">
        <v>49.2</v>
      </c>
      <c r="V100" s="1">
        <v>71.599999999999994</v>
      </c>
      <c r="W100" s="1">
        <v>72</v>
      </c>
      <c r="X100" s="1">
        <v>77</v>
      </c>
      <c r="Y100" s="6">
        <v>1.53</v>
      </c>
      <c r="Z100" s="6">
        <v>12</v>
      </c>
      <c r="AA100" s="44">
        <v>8664</v>
      </c>
      <c r="AB100" s="51">
        <v>25000</v>
      </c>
      <c r="AC100" s="44">
        <v>5.47</v>
      </c>
      <c r="AD100" s="52">
        <v>50</v>
      </c>
      <c r="AE100" s="44">
        <v>-994</v>
      </c>
      <c r="AF100" s="44">
        <v>0</v>
      </c>
      <c r="AG100" s="1">
        <v>827</v>
      </c>
      <c r="AH100" s="1">
        <v>2750</v>
      </c>
      <c r="AI100" s="11">
        <f t="shared" si="9"/>
        <v>3577</v>
      </c>
      <c r="AJ100" s="44">
        <v>6.6608778625954201</v>
      </c>
      <c r="AK100" s="44">
        <v>9.4749999999999996</v>
      </c>
      <c r="AL100" s="44">
        <v>0.160505017020277</v>
      </c>
      <c r="AM100" s="44">
        <v>6.8213828796157001</v>
      </c>
      <c r="AN100" s="44">
        <v>6.5003728455751402</v>
      </c>
      <c r="AO100" s="67">
        <v>-2000</v>
      </c>
      <c r="AP100" s="67">
        <v>-5000</v>
      </c>
    </row>
    <row r="101" spans="1:42" x14ac:dyDescent="0.35">
      <c r="A101" s="3">
        <v>44204</v>
      </c>
      <c r="B101" s="103"/>
      <c r="C101" s="69" t="s">
        <v>260</v>
      </c>
      <c r="D101" s="70">
        <f t="shared" si="5"/>
        <v>0</v>
      </c>
      <c r="E101" s="46"/>
      <c r="F101" s="14">
        <v>-5000</v>
      </c>
      <c r="G101" s="29">
        <f t="shared" si="6"/>
        <v>11280</v>
      </c>
      <c r="H101" s="26" t="s">
        <v>258</v>
      </c>
      <c r="I101" s="51">
        <v>9289</v>
      </c>
      <c r="J101" s="63">
        <v>921</v>
      </c>
      <c r="K101" s="1">
        <v>-3748.6848550541963</v>
      </c>
      <c r="L101" s="1">
        <f t="shared" si="7"/>
        <v>1</v>
      </c>
      <c r="M101" s="1">
        <v>-2903.9824386186037</v>
      </c>
      <c r="N101" s="1">
        <v>-2697.9825357773057</v>
      </c>
      <c r="O101" s="63">
        <v>125</v>
      </c>
      <c r="P101" s="51">
        <v>5227</v>
      </c>
      <c r="Q101" s="64">
        <v>48.3</v>
      </c>
      <c r="R101" s="44">
        <v>9.6999999999999993</v>
      </c>
      <c r="S101" s="44">
        <f t="shared" si="8"/>
        <v>49.46</v>
      </c>
      <c r="T101" s="63">
        <v>50.8</v>
      </c>
      <c r="U101" s="63">
        <v>49.2</v>
      </c>
      <c r="V101" s="1">
        <v>71.599999999999994</v>
      </c>
      <c r="W101" s="1">
        <v>72</v>
      </c>
      <c r="X101" s="1">
        <v>77</v>
      </c>
      <c r="Y101" s="6">
        <v>1.82</v>
      </c>
      <c r="Z101" s="6">
        <v>12</v>
      </c>
      <c r="AA101" s="44">
        <v>8921.5</v>
      </c>
      <c r="AB101" s="51">
        <v>25000</v>
      </c>
      <c r="AC101" s="44">
        <v>5.7566666666666704</v>
      </c>
      <c r="AD101" s="52">
        <v>50</v>
      </c>
      <c r="AE101" s="44">
        <v>-1665</v>
      </c>
      <c r="AF101" s="44">
        <v>0</v>
      </c>
      <c r="AG101" s="1">
        <v>826</v>
      </c>
      <c r="AH101" s="1">
        <v>3468</v>
      </c>
      <c r="AI101" s="11">
        <f t="shared" si="9"/>
        <v>4294</v>
      </c>
      <c r="AJ101" s="44">
        <v>7.1156723484848499</v>
      </c>
      <c r="AK101" s="44">
        <v>9.5500000000000007</v>
      </c>
      <c r="AL101" s="44">
        <v>0.16426347918967901</v>
      </c>
      <c r="AM101" s="44">
        <v>7.2799358276745298</v>
      </c>
      <c r="AN101" s="44">
        <v>6.9514088692951699</v>
      </c>
      <c r="AO101" s="67">
        <v>-2000</v>
      </c>
      <c r="AP101" s="67">
        <v>-5000</v>
      </c>
    </row>
    <row r="102" spans="1:42" x14ac:dyDescent="0.35">
      <c r="A102" s="3">
        <v>44205</v>
      </c>
      <c r="B102" s="103"/>
      <c r="C102" s="69" t="s">
        <v>260</v>
      </c>
      <c r="D102" s="70">
        <f t="shared" si="5"/>
        <v>0</v>
      </c>
      <c r="E102" s="46"/>
      <c r="F102" s="14">
        <v>-5000</v>
      </c>
      <c r="G102" s="29">
        <f t="shared" si="6"/>
        <v>11280</v>
      </c>
      <c r="H102" s="26" t="s">
        <v>258</v>
      </c>
      <c r="I102" s="51">
        <v>9065</v>
      </c>
      <c r="J102" s="51">
        <v>1008</v>
      </c>
      <c r="K102" s="1">
        <v>-3751.7977878749689</v>
      </c>
      <c r="L102" s="1">
        <f t="shared" si="7"/>
        <v>1</v>
      </c>
      <c r="M102" s="1">
        <v>-3168.0247658684143</v>
      </c>
      <c r="N102" s="1">
        <v>-2688.9355920540888</v>
      </c>
      <c r="O102" s="63">
        <v>123</v>
      </c>
      <c r="P102" s="51">
        <v>4946</v>
      </c>
      <c r="Q102" s="64">
        <v>47.8</v>
      </c>
      <c r="R102" s="44">
        <v>9.8000000000000007</v>
      </c>
      <c r="S102" s="44">
        <f t="shared" si="8"/>
        <v>49.64</v>
      </c>
      <c r="T102" s="63">
        <v>50.8</v>
      </c>
      <c r="U102" s="63">
        <v>49.2</v>
      </c>
      <c r="V102" s="1">
        <v>71.599999999999994</v>
      </c>
      <c r="W102" s="1">
        <v>72</v>
      </c>
      <c r="X102" s="1">
        <v>77</v>
      </c>
      <c r="Y102" s="6">
        <v>1.67</v>
      </c>
      <c r="Z102" s="6">
        <v>12</v>
      </c>
      <c r="AA102" s="44">
        <v>9177</v>
      </c>
      <c r="AB102" s="51">
        <v>25000</v>
      </c>
      <c r="AC102" s="44">
        <v>5.84</v>
      </c>
      <c r="AD102" s="52">
        <v>50</v>
      </c>
      <c r="AE102" s="44">
        <v>-1665</v>
      </c>
      <c r="AF102" s="44">
        <v>0</v>
      </c>
      <c r="AG102" s="1">
        <v>826</v>
      </c>
      <c r="AH102" s="1">
        <v>3490</v>
      </c>
      <c r="AI102" s="11">
        <f t="shared" si="9"/>
        <v>4316</v>
      </c>
      <c r="AJ102" s="44">
        <v>6.8100574712643702</v>
      </c>
      <c r="AK102" s="44">
        <v>9.6666666666666696</v>
      </c>
      <c r="AL102" s="44">
        <v>0.154093512793788</v>
      </c>
      <c r="AM102" s="44">
        <v>6.9641509840581604</v>
      </c>
      <c r="AN102" s="44">
        <v>6.6559639584705801</v>
      </c>
      <c r="AO102" s="67">
        <v>-2000</v>
      </c>
      <c r="AP102" s="67">
        <v>-5000</v>
      </c>
    </row>
    <row r="103" spans="1:42" x14ac:dyDescent="0.35">
      <c r="A103" s="3">
        <v>44206</v>
      </c>
      <c r="B103" s="103"/>
      <c r="C103" s="69" t="s">
        <v>260</v>
      </c>
      <c r="D103" s="70">
        <f t="shared" si="5"/>
        <v>0</v>
      </c>
      <c r="E103" s="46"/>
      <c r="F103" s="14">
        <v>-5000</v>
      </c>
      <c r="G103" s="29">
        <f t="shared" si="6"/>
        <v>11280</v>
      </c>
      <c r="H103" s="26" t="s">
        <v>258</v>
      </c>
      <c r="I103" s="51">
        <v>8673</v>
      </c>
      <c r="J103" s="51">
        <v>1012</v>
      </c>
      <c r="K103" s="1">
        <v>-3069.5140867456516</v>
      </c>
      <c r="L103" s="1">
        <f t="shared" si="7"/>
        <v>1</v>
      </c>
      <c r="M103" s="1">
        <v>-3299.4232576818749</v>
      </c>
      <c r="N103" s="1">
        <v>-2664.2839923137312</v>
      </c>
      <c r="O103" s="63">
        <v>116</v>
      </c>
      <c r="P103" s="51">
        <v>4865</v>
      </c>
      <c r="Q103" s="64">
        <v>48</v>
      </c>
      <c r="R103" s="44">
        <v>9.6999999999999993</v>
      </c>
      <c r="S103" s="44">
        <f t="shared" si="8"/>
        <v>49.46</v>
      </c>
      <c r="T103" s="63">
        <v>50.3</v>
      </c>
      <c r="U103" s="63">
        <v>49.2</v>
      </c>
      <c r="V103" s="1">
        <v>71.599999999999994</v>
      </c>
      <c r="W103" s="1">
        <v>72</v>
      </c>
      <c r="X103" s="1">
        <v>77</v>
      </c>
      <c r="Y103" s="6">
        <v>1.88</v>
      </c>
      <c r="Z103" s="6">
        <v>12</v>
      </c>
      <c r="AA103" s="44">
        <v>9009</v>
      </c>
      <c r="AB103" s="51">
        <v>25000</v>
      </c>
      <c r="AC103" s="44">
        <v>5.81666666666667</v>
      </c>
      <c r="AD103" s="52">
        <v>50</v>
      </c>
      <c r="AE103" s="44">
        <v>-1191</v>
      </c>
      <c r="AF103" s="44">
        <v>0</v>
      </c>
      <c r="AG103" s="1">
        <v>828</v>
      </c>
      <c r="AH103" s="1">
        <v>2795</v>
      </c>
      <c r="AI103" s="11">
        <f t="shared" si="9"/>
        <v>3623</v>
      </c>
      <c r="AJ103" s="44">
        <v>6.9549149338374301</v>
      </c>
      <c r="AK103" s="44">
        <v>9.6999999999999993</v>
      </c>
      <c r="AL103" s="44">
        <v>0.14738450938153499</v>
      </c>
      <c r="AM103" s="44">
        <v>7.1022994432189597</v>
      </c>
      <c r="AN103" s="44">
        <v>6.8075304244558899</v>
      </c>
      <c r="AO103" s="67">
        <v>-2000</v>
      </c>
      <c r="AP103" s="67">
        <v>-5000</v>
      </c>
    </row>
    <row r="104" spans="1:42" x14ac:dyDescent="0.35">
      <c r="A104" s="3">
        <v>44207</v>
      </c>
      <c r="B104" s="103"/>
      <c r="C104" s="69" t="s">
        <v>260</v>
      </c>
      <c r="D104" s="70">
        <f t="shared" si="5"/>
        <v>0</v>
      </c>
      <c r="E104" s="46"/>
      <c r="F104" s="14">
        <v>-5000</v>
      </c>
      <c r="G104" s="29">
        <f t="shared" si="6"/>
        <v>11280</v>
      </c>
      <c r="H104" s="26" t="s">
        <v>258</v>
      </c>
      <c r="I104" s="51">
        <v>8591</v>
      </c>
      <c r="J104" s="63">
        <v>941</v>
      </c>
      <c r="K104" s="1">
        <v>-3061.441413662717</v>
      </c>
      <c r="L104" s="1">
        <f t="shared" si="7"/>
        <v>1</v>
      </c>
      <c r="M104" s="1">
        <v>-3341.5293117529618</v>
      </c>
      <c r="N104" s="1">
        <v>-2639.2901904573446</v>
      </c>
      <c r="O104" s="63">
        <v>113</v>
      </c>
      <c r="P104" s="51">
        <v>4834</v>
      </c>
      <c r="Q104" s="64">
        <v>48.7</v>
      </c>
      <c r="R104" s="44">
        <v>9.6999999999999993</v>
      </c>
      <c r="S104" s="44">
        <f t="shared" si="8"/>
        <v>49.46</v>
      </c>
      <c r="T104" s="63">
        <v>50.1</v>
      </c>
      <c r="U104" s="63">
        <v>49.2</v>
      </c>
      <c r="V104" s="1">
        <v>71.599999999999994</v>
      </c>
      <c r="W104" s="1">
        <v>72</v>
      </c>
      <c r="X104" s="1">
        <v>77</v>
      </c>
      <c r="Y104" s="6">
        <v>2.0299999999999998</v>
      </c>
      <c r="Z104" s="6">
        <v>12</v>
      </c>
      <c r="AA104" s="44">
        <v>8776.3333333333303</v>
      </c>
      <c r="AB104" s="51">
        <v>25000</v>
      </c>
      <c r="AC104" s="44">
        <v>5.85</v>
      </c>
      <c r="AD104" s="52">
        <v>50</v>
      </c>
      <c r="AE104" s="44">
        <v>-1199</v>
      </c>
      <c r="AF104" s="44">
        <v>0</v>
      </c>
      <c r="AG104" s="1">
        <v>831</v>
      </c>
      <c r="AH104" s="1">
        <v>2788</v>
      </c>
      <c r="AI104" s="11">
        <f t="shared" si="9"/>
        <v>3619</v>
      </c>
      <c r="AJ104" s="44">
        <v>7.0793560606060604</v>
      </c>
      <c r="AK104" s="44">
        <v>9.7833333333333297</v>
      </c>
      <c r="AL104" s="44">
        <v>0.14015763896535</v>
      </c>
      <c r="AM104" s="44">
        <v>7.2195136995714098</v>
      </c>
      <c r="AN104" s="44">
        <v>6.9391984216407101</v>
      </c>
      <c r="AO104" s="67">
        <v>-2000</v>
      </c>
      <c r="AP104" s="67">
        <v>-5000</v>
      </c>
    </row>
    <row r="105" spans="1:42" x14ac:dyDescent="0.35">
      <c r="A105" s="3">
        <v>44208</v>
      </c>
      <c r="B105" s="103"/>
      <c r="C105" s="69" t="s">
        <v>260</v>
      </c>
      <c r="D105" s="70">
        <f t="shared" si="5"/>
        <v>0</v>
      </c>
      <c r="E105" s="46"/>
      <c r="F105" s="14">
        <v>-5000</v>
      </c>
      <c r="G105" s="29">
        <f t="shared" si="6"/>
        <v>11280</v>
      </c>
      <c r="H105" s="26" t="s">
        <v>258</v>
      </c>
      <c r="I105" s="51">
        <v>8540</v>
      </c>
      <c r="J105" s="63">
        <v>897</v>
      </c>
      <c r="K105" s="1">
        <v>-1903.764776259138</v>
      </c>
      <c r="L105" s="1">
        <f t="shared" si="7"/>
        <v>1</v>
      </c>
      <c r="M105" s="1">
        <v>-3107.0405839193345</v>
      </c>
      <c r="N105" s="1">
        <v>-2596.7530599236561</v>
      </c>
      <c r="O105" s="63">
        <v>112</v>
      </c>
      <c r="P105" s="51">
        <v>4791</v>
      </c>
      <c r="Q105" s="64">
        <v>49.1</v>
      </c>
      <c r="R105" s="44">
        <v>9.6999999999999993</v>
      </c>
      <c r="S105" s="44">
        <f t="shared" si="8"/>
        <v>49.46</v>
      </c>
      <c r="T105" s="63">
        <v>50.4</v>
      </c>
      <c r="U105" s="63">
        <v>49.3</v>
      </c>
      <c r="V105" s="1">
        <v>71.599999999999994</v>
      </c>
      <c r="W105" s="1">
        <v>72</v>
      </c>
      <c r="X105" s="1">
        <v>77</v>
      </c>
      <c r="Y105" s="6">
        <v>3.85</v>
      </c>
      <c r="Z105" s="6">
        <v>12</v>
      </c>
      <c r="AA105" s="44">
        <v>8601.3333333333303</v>
      </c>
      <c r="AB105" s="51">
        <v>25000</v>
      </c>
      <c r="AC105" s="44">
        <v>5.9</v>
      </c>
      <c r="AD105" s="52">
        <v>50</v>
      </c>
      <c r="AE105" s="44">
        <v>6</v>
      </c>
      <c r="AF105" s="44">
        <v>0</v>
      </c>
      <c r="AG105" s="1">
        <v>835</v>
      </c>
      <c r="AH105" s="1">
        <v>1494</v>
      </c>
      <c r="AI105" s="11">
        <f t="shared" si="9"/>
        <v>2329</v>
      </c>
      <c r="AJ105" s="44">
        <v>6.8725378787878801</v>
      </c>
      <c r="AK105" s="44">
        <v>9.8666666666666707</v>
      </c>
      <c r="AL105" s="44">
        <v>0.13798140954365501</v>
      </c>
      <c r="AM105" s="44">
        <v>7.0105192883315297</v>
      </c>
      <c r="AN105" s="44">
        <v>6.7345564692442199</v>
      </c>
      <c r="AO105" s="67">
        <v>-1000</v>
      </c>
      <c r="AP105" s="67">
        <v>-3500</v>
      </c>
    </row>
    <row r="106" spans="1:42" x14ac:dyDescent="0.35">
      <c r="A106" s="3">
        <v>44209</v>
      </c>
      <c r="B106" s="103"/>
      <c r="C106" s="69" t="s">
        <v>260</v>
      </c>
      <c r="D106" s="70">
        <f t="shared" si="5"/>
        <v>0</v>
      </c>
      <c r="E106" s="46"/>
      <c r="F106" s="14">
        <v>-5000</v>
      </c>
      <c r="G106" s="29">
        <f t="shared" si="6"/>
        <v>11280</v>
      </c>
      <c r="H106" s="26" t="s">
        <v>258</v>
      </c>
      <c r="I106" s="51">
        <v>8715</v>
      </c>
      <c r="J106" s="63">
        <v>879</v>
      </c>
      <c r="K106" s="1">
        <v>-1925.6981488530373</v>
      </c>
      <c r="L106" s="1">
        <f t="shared" si="7"/>
        <v>1</v>
      </c>
      <c r="M106" s="1">
        <v>-2742.4432426791027</v>
      </c>
      <c r="N106" s="1">
        <v>-2588.1078533983937</v>
      </c>
      <c r="O106" s="63">
        <v>116</v>
      </c>
      <c r="P106" s="51">
        <v>4661</v>
      </c>
      <c r="Q106" s="64">
        <v>49.9</v>
      </c>
      <c r="R106" s="44">
        <v>9.9</v>
      </c>
      <c r="S106" s="44">
        <f t="shared" si="8"/>
        <v>49.82</v>
      </c>
      <c r="T106" s="63">
        <v>51.3</v>
      </c>
      <c r="U106" s="63">
        <v>49.5</v>
      </c>
      <c r="V106" s="1">
        <v>71.599999999999994</v>
      </c>
      <c r="W106" s="1">
        <v>72</v>
      </c>
      <c r="X106" s="1">
        <v>77</v>
      </c>
      <c r="Y106" s="6">
        <v>2.2799999999999998</v>
      </c>
      <c r="Z106" s="6">
        <v>12</v>
      </c>
      <c r="AA106" s="44">
        <v>8615.3333333333303</v>
      </c>
      <c r="AB106" s="51">
        <v>25000</v>
      </c>
      <c r="AC106" s="44">
        <v>6.2</v>
      </c>
      <c r="AD106" s="52">
        <v>50</v>
      </c>
      <c r="AE106" s="44">
        <v>-17</v>
      </c>
      <c r="AF106" s="44">
        <v>0</v>
      </c>
      <c r="AG106" s="1">
        <v>832</v>
      </c>
      <c r="AH106" s="1">
        <v>1495</v>
      </c>
      <c r="AI106" s="11">
        <f t="shared" si="9"/>
        <v>2327</v>
      </c>
      <c r="AJ106" s="44">
        <v>6.7125590179414498</v>
      </c>
      <c r="AK106" s="44">
        <v>10.1272727272727</v>
      </c>
      <c r="AL106" s="44">
        <v>0.13070179375070501</v>
      </c>
      <c r="AM106" s="44">
        <v>6.8432608116921596</v>
      </c>
      <c r="AN106" s="44">
        <v>6.5818572241907498</v>
      </c>
      <c r="AO106" s="67">
        <v>-1000</v>
      </c>
      <c r="AP106" s="67">
        <v>-3500</v>
      </c>
    </row>
    <row r="107" spans="1:42" x14ac:dyDescent="0.35">
      <c r="A107" s="3">
        <v>44210</v>
      </c>
      <c r="B107" s="103"/>
      <c r="C107" s="69" t="s">
        <v>260</v>
      </c>
      <c r="D107" s="70">
        <f t="shared" si="5"/>
        <v>0</v>
      </c>
      <c r="E107" s="46"/>
      <c r="F107" s="14">
        <v>-5000</v>
      </c>
      <c r="G107" s="29">
        <f t="shared" si="6"/>
        <v>11280</v>
      </c>
      <c r="H107" s="26" t="s">
        <v>258</v>
      </c>
      <c r="I107" s="51">
        <v>8744</v>
      </c>
      <c r="J107" s="63">
        <v>866</v>
      </c>
      <c r="K107" s="1">
        <v>-1933.7054923115707</v>
      </c>
      <c r="L107" s="1">
        <f t="shared" si="7"/>
        <v>1</v>
      </c>
      <c r="M107" s="1">
        <v>-2378.8247835664229</v>
      </c>
      <c r="N107" s="1">
        <v>-2581.3619214058845</v>
      </c>
      <c r="O107" s="63">
        <v>146</v>
      </c>
      <c r="P107" s="51">
        <v>4478</v>
      </c>
      <c r="Q107" s="64">
        <v>50.6</v>
      </c>
      <c r="R107" s="44">
        <v>10.4</v>
      </c>
      <c r="S107" s="44">
        <f t="shared" si="8"/>
        <v>50.72</v>
      </c>
      <c r="T107" s="63">
        <v>53.1</v>
      </c>
      <c r="U107" s="63">
        <v>49.9</v>
      </c>
      <c r="V107" s="1">
        <v>71.599999999999994</v>
      </c>
      <c r="W107" s="1">
        <v>72</v>
      </c>
      <c r="X107" s="1">
        <v>77</v>
      </c>
      <c r="Y107" s="6">
        <v>2.02</v>
      </c>
      <c r="Z107" s="6">
        <v>12</v>
      </c>
      <c r="AA107" s="44">
        <v>8666.3333333333303</v>
      </c>
      <c r="AB107" s="51">
        <v>25000</v>
      </c>
      <c r="AC107" s="44">
        <v>5.14</v>
      </c>
      <c r="AD107" s="52">
        <v>50</v>
      </c>
      <c r="AE107" s="44">
        <v>-33</v>
      </c>
      <c r="AF107" s="44">
        <v>0</v>
      </c>
      <c r="AG107" s="1">
        <v>832</v>
      </c>
      <c r="AH107" s="1">
        <v>1493</v>
      </c>
      <c r="AI107" s="11">
        <f t="shared" si="9"/>
        <v>2325</v>
      </c>
      <c r="AJ107" s="44">
        <v>6.33342013888889</v>
      </c>
      <c r="AK107" s="44">
        <v>9.94166666666667</v>
      </c>
      <c r="AL107" s="44">
        <v>0.130386706882927</v>
      </c>
      <c r="AM107" s="44">
        <v>6.4638068457718196</v>
      </c>
      <c r="AN107" s="44">
        <v>6.2030334320059604</v>
      </c>
      <c r="AO107" s="67">
        <v>-1000</v>
      </c>
      <c r="AP107" s="67">
        <v>-3500</v>
      </c>
    </row>
    <row r="108" spans="1:42" x14ac:dyDescent="0.35">
      <c r="A108" s="3">
        <v>44211</v>
      </c>
      <c r="B108" s="103"/>
      <c r="C108" s="69" t="s">
        <v>260</v>
      </c>
      <c r="D108" s="70">
        <f t="shared" si="5"/>
        <v>0</v>
      </c>
      <c r="E108" s="46"/>
      <c r="F108" s="14">
        <v>-5000</v>
      </c>
      <c r="G108" s="29">
        <f t="shared" si="6"/>
        <v>11280</v>
      </c>
      <c r="H108" s="26" t="s">
        <v>258</v>
      </c>
      <c r="I108" s="51">
        <v>8293</v>
      </c>
      <c r="J108" s="63">
        <v>851</v>
      </c>
      <c r="K108" s="1">
        <v>-1938.0216488530377</v>
      </c>
      <c r="L108" s="1">
        <f t="shared" si="7"/>
        <v>1</v>
      </c>
      <c r="M108" s="1">
        <v>-2152.5262959879001</v>
      </c>
      <c r="N108" s="1">
        <v>-2576.5551563441245</v>
      </c>
      <c r="O108" s="63">
        <v>126</v>
      </c>
      <c r="P108" s="51">
        <v>4801</v>
      </c>
      <c r="Q108" s="64">
        <v>51.1</v>
      </c>
      <c r="R108" s="44">
        <v>10.5</v>
      </c>
      <c r="S108" s="44">
        <f t="shared" si="8"/>
        <v>50.900000000000006</v>
      </c>
      <c r="T108" s="63">
        <v>53.5</v>
      </c>
      <c r="U108" s="63">
        <v>50.1</v>
      </c>
      <c r="V108" s="1">
        <v>71.599999999999994</v>
      </c>
      <c r="W108" s="1">
        <v>72</v>
      </c>
      <c r="X108" s="1">
        <v>77</v>
      </c>
      <c r="Y108" s="6">
        <v>2.04</v>
      </c>
      <c r="Z108" s="6">
        <v>12</v>
      </c>
      <c r="AA108" s="44">
        <v>8584</v>
      </c>
      <c r="AB108" s="51">
        <v>25000</v>
      </c>
      <c r="AC108" s="44">
        <v>5.38</v>
      </c>
      <c r="AD108" s="52">
        <v>50</v>
      </c>
      <c r="AE108" s="44">
        <v>-1</v>
      </c>
      <c r="AF108" s="44">
        <v>0</v>
      </c>
      <c r="AG108" s="1">
        <v>835</v>
      </c>
      <c r="AH108" s="1">
        <v>1492</v>
      </c>
      <c r="AI108" s="11">
        <f t="shared" si="9"/>
        <v>2327</v>
      </c>
      <c r="AJ108" s="44">
        <v>6.40379803395889</v>
      </c>
      <c r="AK108" s="44">
        <v>9.8916666666666693</v>
      </c>
      <c r="AL108" s="44">
        <v>0.141810680720133</v>
      </c>
      <c r="AM108" s="44">
        <v>6.5456087146790196</v>
      </c>
      <c r="AN108" s="44">
        <v>6.2619873532387604</v>
      </c>
      <c r="AO108" s="67">
        <v>-1000</v>
      </c>
      <c r="AP108" s="67">
        <v>-3500</v>
      </c>
    </row>
    <row r="109" spans="1:42" x14ac:dyDescent="0.35">
      <c r="A109" s="3">
        <v>44212</v>
      </c>
      <c r="B109" s="103"/>
      <c r="C109" s="69" t="s">
        <v>260</v>
      </c>
      <c r="D109" s="70">
        <f t="shared" si="5"/>
        <v>0</v>
      </c>
      <c r="E109" s="46"/>
      <c r="F109" s="14">
        <v>-5000</v>
      </c>
      <c r="G109" s="29">
        <f t="shared" si="6"/>
        <v>11280</v>
      </c>
      <c r="H109" s="26" t="s">
        <v>258</v>
      </c>
      <c r="I109" s="51">
        <v>8260</v>
      </c>
      <c r="J109" s="63">
        <v>841</v>
      </c>
      <c r="K109" s="1">
        <v>-1932.795727123771</v>
      </c>
      <c r="L109" s="1">
        <f t="shared" si="7"/>
        <v>1</v>
      </c>
      <c r="M109" s="1">
        <v>-1926.7971586801109</v>
      </c>
      <c r="N109" s="1">
        <v>-2572.546667525658</v>
      </c>
      <c r="O109" s="63">
        <v>121</v>
      </c>
      <c r="P109" s="51">
        <v>4982</v>
      </c>
      <c r="Q109" s="64">
        <v>51.4</v>
      </c>
      <c r="R109" s="44">
        <v>10.8</v>
      </c>
      <c r="S109" s="44">
        <f t="shared" si="8"/>
        <v>51.44</v>
      </c>
      <c r="T109" s="63">
        <v>53.8</v>
      </c>
      <c r="U109" s="63">
        <v>50.4</v>
      </c>
      <c r="V109" s="1">
        <v>71.599999999999994</v>
      </c>
      <c r="W109" s="1">
        <v>72</v>
      </c>
      <c r="X109" s="1">
        <v>77</v>
      </c>
      <c r="Y109" s="6">
        <v>1.95</v>
      </c>
      <c r="Z109" s="6">
        <v>12</v>
      </c>
      <c r="AA109" s="44">
        <v>8432.3333333333303</v>
      </c>
      <c r="AB109" s="51">
        <v>25000</v>
      </c>
      <c r="AC109" s="44">
        <v>5.3366666666666696</v>
      </c>
      <c r="AD109" s="52">
        <v>50</v>
      </c>
      <c r="AE109" s="44">
        <v>-79</v>
      </c>
      <c r="AF109" s="44">
        <v>0</v>
      </c>
      <c r="AG109" s="1">
        <v>834</v>
      </c>
      <c r="AH109" s="1">
        <v>1494</v>
      </c>
      <c r="AI109" s="11">
        <f t="shared" si="9"/>
        <v>2328</v>
      </c>
      <c r="AJ109" s="44">
        <v>6.5777777777777802</v>
      </c>
      <c r="AK109" s="44">
        <v>9.8833333333333293</v>
      </c>
      <c r="AL109" s="44">
        <v>0.139826248507745</v>
      </c>
      <c r="AM109" s="44">
        <v>6.7176040262855201</v>
      </c>
      <c r="AN109" s="44">
        <v>6.4379515292700296</v>
      </c>
      <c r="AO109" s="67">
        <v>-1000</v>
      </c>
      <c r="AP109" s="67">
        <v>-3500</v>
      </c>
    </row>
    <row r="110" spans="1:42" x14ac:dyDescent="0.35">
      <c r="A110" s="3">
        <v>44213</v>
      </c>
      <c r="B110" s="103"/>
      <c r="C110" s="69" t="s">
        <v>260</v>
      </c>
      <c r="D110" s="70">
        <f t="shared" si="5"/>
        <v>0</v>
      </c>
      <c r="E110" s="46"/>
      <c r="F110" s="14">
        <v>-5000</v>
      </c>
      <c r="G110" s="29">
        <f t="shared" si="6"/>
        <v>11280</v>
      </c>
      <c r="H110" s="26" t="s">
        <v>258</v>
      </c>
      <c r="I110" s="51">
        <v>8639</v>
      </c>
      <c r="J110" s="63">
        <v>849</v>
      </c>
      <c r="K110" s="1">
        <v>-1928.3805705823042</v>
      </c>
      <c r="L110" s="1">
        <f t="shared" si="7"/>
        <v>1</v>
      </c>
      <c r="M110" s="1">
        <v>-1931.7203175447441</v>
      </c>
      <c r="N110" s="1">
        <v>-2568.9308460970865</v>
      </c>
      <c r="O110" s="63">
        <v>120</v>
      </c>
      <c r="P110" s="51">
        <v>4823</v>
      </c>
      <c r="Q110" s="64">
        <v>51.8</v>
      </c>
      <c r="R110" s="44">
        <v>11.1</v>
      </c>
      <c r="S110" s="44">
        <f t="shared" si="8"/>
        <v>51.980000000000004</v>
      </c>
      <c r="T110" s="44" t="s">
        <v>261</v>
      </c>
      <c r="U110" s="44" t="s">
        <v>261</v>
      </c>
      <c r="V110" s="1">
        <v>71.599999999999994</v>
      </c>
      <c r="W110" s="1">
        <v>72</v>
      </c>
      <c r="X110" s="1">
        <v>77</v>
      </c>
      <c r="Y110" s="6">
        <v>1.78</v>
      </c>
      <c r="Z110" s="6">
        <v>12</v>
      </c>
      <c r="AA110" s="44">
        <v>8397.3333333333303</v>
      </c>
      <c r="AB110" s="51">
        <v>25000</v>
      </c>
      <c r="AC110" s="44">
        <v>5.2233333333333301</v>
      </c>
      <c r="AD110" s="52">
        <v>50</v>
      </c>
      <c r="AE110" s="44">
        <v>-53</v>
      </c>
      <c r="AF110" s="44">
        <v>0</v>
      </c>
      <c r="AG110" s="1">
        <v>834</v>
      </c>
      <c r="AH110" s="1">
        <v>1492</v>
      </c>
      <c r="AI110" s="11">
        <f t="shared" si="9"/>
        <v>2326</v>
      </c>
      <c r="AJ110" s="44">
        <v>6.7802780191138101</v>
      </c>
      <c r="AK110" s="44">
        <v>9.9583333333333304</v>
      </c>
      <c r="AL110" s="44">
        <v>0.14311254822296501</v>
      </c>
      <c r="AM110" s="44">
        <v>6.9233905673367797</v>
      </c>
      <c r="AN110" s="44">
        <v>6.6371654708908503</v>
      </c>
      <c r="AO110" s="67">
        <v>-1000</v>
      </c>
      <c r="AP110" s="67">
        <v>-3500</v>
      </c>
    </row>
    <row r="111" spans="1:42" x14ac:dyDescent="0.35">
      <c r="A111" s="3">
        <v>44214</v>
      </c>
      <c r="B111" s="103"/>
      <c r="C111" s="69" t="s">
        <v>260</v>
      </c>
      <c r="D111" s="70">
        <f t="shared" si="5"/>
        <v>0</v>
      </c>
      <c r="E111" s="46"/>
      <c r="F111" s="14">
        <v>-5000</v>
      </c>
      <c r="G111" s="29">
        <f t="shared" si="6"/>
        <v>11280</v>
      </c>
      <c r="H111" s="26" t="s">
        <v>258</v>
      </c>
      <c r="I111" s="51">
        <v>8852</v>
      </c>
      <c r="J111" s="63">
        <v>860</v>
      </c>
      <c r="K111" s="1">
        <v>-1920.9420466347369</v>
      </c>
      <c r="L111" s="1">
        <f t="shared" si="7"/>
        <v>1</v>
      </c>
      <c r="M111" s="1">
        <v>-1930.7690971010841</v>
      </c>
      <c r="N111" s="1">
        <v>-2532.4562671691456</v>
      </c>
      <c r="O111" s="63">
        <v>119</v>
      </c>
      <c r="P111" s="51">
        <v>4686</v>
      </c>
      <c r="Q111" s="64">
        <v>51</v>
      </c>
      <c r="R111" s="44">
        <v>11.3</v>
      </c>
      <c r="S111" s="44">
        <f t="shared" si="8"/>
        <v>52.34</v>
      </c>
      <c r="T111" s="63">
        <v>54.9</v>
      </c>
      <c r="U111" s="63">
        <v>51</v>
      </c>
      <c r="V111" s="1">
        <v>71.599999999999994</v>
      </c>
      <c r="W111" s="1">
        <v>72</v>
      </c>
      <c r="X111" s="1">
        <v>77</v>
      </c>
      <c r="Y111" s="6">
        <v>1.73</v>
      </c>
      <c r="Z111" s="6">
        <v>12</v>
      </c>
      <c r="AA111" s="44">
        <v>8583.6666666666697</v>
      </c>
      <c r="AB111" s="51">
        <v>25000</v>
      </c>
      <c r="AC111" s="44">
        <v>4.95</v>
      </c>
      <c r="AD111" s="52">
        <v>50</v>
      </c>
      <c r="AE111" s="44">
        <v>-2</v>
      </c>
      <c r="AF111" s="44">
        <v>0</v>
      </c>
      <c r="AG111" s="1">
        <v>829</v>
      </c>
      <c r="AH111" s="1">
        <v>1493</v>
      </c>
      <c r="AI111" s="11">
        <f t="shared" si="9"/>
        <v>2322</v>
      </c>
      <c r="AJ111" s="44">
        <v>6.8944444444444404</v>
      </c>
      <c r="AK111" s="44">
        <v>10.108333333333301</v>
      </c>
      <c r="AL111" s="44">
        <v>0.14486013355803401</v>
      </c>
      <c r="AM111" s="44">
        <v>7.0393045780024801</v>
      </c>
      <c r="AN111" s="44">
        <v>6.7495843108864104</v>
      </c>
      <c r="AO111" s="67">
        <v>-1000</v>
      </c>
      <c r="AP111" s="67">
        <v>-3500</v>
      </c>
    </row>
    <row r="112" spans="1:42" x14ac:dyDescent="0.35">
      <c r="A112" s="3">
        <v>44215</v>
      </c>
      <c r="B112" s="103"/>
      <c r="C112" s="69" t="s">
        <v>260</v>
      </c>
      <c r="D112" s="70">
        <f t="shared" si="5"/>
        <v>0</v>
      </c>
      <c r="E112" s="46"/>
      <c r="F112" s="14">
        <v>-5000</v>
      </c>
      <c r="G112" s="29">
        <f t="shared" si="6"/>
        <v>11280</v>
      </c>
      <c r="H112" s="26" t="s">
        <v>258</v>
      </c>
      <c r="I112" s="51">
        <v>8535</v>
      </c>
      <c r="J112" s="63">
        <v>877</v>
      </c>
      <c r="K112" s="1">
        <v>-1917.628516259138</v>
      </c>
      <c r="L112" s="1">
        <f t="shared" si="7"/>
        <v>1</v>
      </c>
      <c r="M112" s="1">
        <v>-1927.5537018905975</v>
      </c>
      <c r="N112" s="1">
        <v>-2497.1067592106306</v>
      </c>
      <c r="O112" s="63">
        <v>117</v>
      </c>
      <c r="P112" s="51">
        <v>4542</v>
      </c>
      <c r="Q112" s="64">
        <v>50.3</v>
      </c>
      <c r="R112" s="44">
        <v>10.9</v>
      </c>
      <c r="S112" s="44">
        <f t="shared" si="8"/>
        <v>51.620000000000005</v>
      </c>
      <c r="T112" s="63">
        <v>52.6</v>
      </c>
      <c r="U112" s="63">
        <v>50.5</v>
      </c>
      <c r="V112" s="1">
        <v>71.599999999999994</v>
      </c>
      <c r="W112" s="1">
        <v>72</v>
      </c>
      <c r="X112" s="1">
        <v>77</v>
      </c>
      <c r="Y112" s="6">
        <v>2.61</v>
      </c>
      <c r="Z112" s="6">
        <v>12</v>
      </c>
      <c r="AA112" s="44">
        <v>8675.3333333333303</v>
      </c>
      <c r="AB112" s="51">
        <v>25000</v>
      </c>
      <c r="AC112" s="44">
        <v>4.8233333333333297</v>
      </c>
      <c r="AD112" s="52">
        <v>50</v>
      </c>
      <c r="AE112" s="44">
        <v>68</v>
      </c>
      <c r="AF112" s="44">
        <v>0</v>
      </c>
      <c r="AG112" s="1">
        <v>830</v>
      </c>
      <c r="AH112" s="1">
        <v>1498</v>
      </c>
      <c r="AI112" s="11">
        <f t="shared" si="9"/>
        <v>2328</v>
      </c>
      <c r="AJ112" s="44">
        <v>7.38697916666667</v>
      </c>
      <c r="AK112" s="44">
        <v>10.15</v>
      </c>
      <c r="AL112" s="44">
        <v>0.15749369805251501</v>
      </c>
      <c r="AM112" s="44">
        <v>7.5444728647191797</v>
      </c>
      <c r="AN112" s="44">
        <v>7.2294854686141496</v>
      </c>
      <c r="AO112" s="67">
        <v>-1000</v>
      </c>
      <c r="AP112" s="67">
        <v>-3500</v>
      </c>
    </row>
    <row r="113" spans="1:42" x14ac:dyDescent="0.35">
      <c r="A113" s="3">
        <v>44216</v>
      </c>
      <c r="B113" s="103"/>
      <c r="C113" s="69" t="s">
        <v>260</v>
      </c>
      <c r="D113" s="70">
        <f t="shared" si="5"/>
        <v>0</v>
      </c>
      <c r="E113" s="46"/>
      <c r="F113" s="14">
        <v>-5000</v>
      </c>
      <c r="G113" s="29">
        <f t="shared" si="6"/>
        <v>11280</v>
      </c>
      <c r="H113" s="26" t="s">
        <v>258</v>
      </c>
      <c r="I113" s="51">
        <v>7643</v>
      </c>
      <c r="J113" s="63">
        <v>871</v>
      </c>
      <c r="K113" s="1">
        <v>-2667.3569246886814</v>
      </c>
      <c r="L113" s="1">
        <f t="shared" si="7"/>
        <v>1</v>
      </c>
      <c r="M113" s="1">
        <v>-2073.4207570577264</v>
      </c>
      <c r="N113" s="1">
        <v>-2483.9957435950159</v>
      </c>
      <c r="O113" s="63">
        <v>112</v>
      </c>
      <c r="P113" s="51">
        <v>4473</v>
      </c>
      <c r="Q113" s="64">
        <v>49.7</v>
      </c>
      <c r="R113" s="44">
        <v>10.6</v>
      </c>
      <c r="S113" s="44">
        <f t="shared" si="8"/>
        <v>51.08</v>
      </c>
      <c r="T113" s="63">
        <v>51.4</v>
      </c>
      <c r="U113" s="63">
        <v>50.4</v>
      </c>
      <c r="V113" s="1">
        <v>71.599999999999994</v>
      </c>
      <c r="W113" s="1">
        <v>72</v>
      </c>
      <c r="X113" s="1">
        <v>77</v>
      </c>
      <c r="Y113" s="6">
        <v>5</v>
      </c>
      <c r="Z113" s="6">
        <v>12</v>
      </c>
      <c r="AA113" s="44">
        <v>8343.3333333333303</v>
      </c>
      <c r="AB113" s="51">
        <v>25000</v>
      </c>
      <c r="AC113" s="44">
        <v>4.7766666666666699</v>
      </c>
      <c r="AD113" s="52">
        <v>50</v>
      </c>
      <c r="AE113" s="44">
        <v>-791</v>
      </c>
      <c r="AF113" s="44">
        <v>0</v>
      </c>
      <c r="AG113" s="1">
        <v>1647</v>
      </c>
      <c r="AH113" s="1">
        <v>1499</v>
      </c>
      <c r="AI113" s="11">
        <f t="shared" si="9"/>
        <v>3146</v>
      </c>
      <c r="AJ113" s="44">
        <v>7.7301215277777802</v>
      </c>
      <c r="AK113" s="44">
        <v>10.1916666666667</v>
      </c>
      <c r="AL113" s="44">
        <v>0.15938296396826501</v>
      </c>
      <c r="AM113" s="44">
        <v>7.88950449174604</v>
      </c>
      <c r="AN113" s="44">
        <v>7.5707385638095097</v>
      </c>
      <c r="AO113" s="67">
        <v>-1000</v>
      </c>
      <c r="AP113" s="67">
        <v>-3500</v>
      </c>
    </row>
    <row r="114" spans="1:42" x14ac:dyDescent="0.35">
      <c r="A114" s="3">
        <v>44217</v>
      </c>
      <c r="B114" s="103"/>
      <c r="C114" s="69" t="s">
        <v>260</v>
      </c>
      <c r="D114" s="70">
        <f t="shared" si="5"/>
        <v>0</v>
      </c>
      <c r="E114" s="46"/>
      <c r="F114" s="14">
        <v>-5000</v>
      </c>
      <c r="G114" s="29">
        <f t="shared" si="6"/>
        <v>11280</v>
      </c>
      <c r="H114" s="26" t="s">
        <v>258</v>
      </c>
      <c r="I114" s="51">
        <v>7692</v>
      </c>
      <c r="J114" s="63">
        <v>852</v>
      </c>
      <c r="K114" s="1">
        <v>-2672.032174313083</v>
      </c>
      <c r="L114" s="1">
        <f t="shared" si="7"/>
        <v>1</v>
      </c>
      <c r="M114" s="1">
        <v>-2221.2680464955888</v>
      </c>
      <c r="N114" s="1">
        <v>-2455.1260120868596</v>
      </c>
      <c r="O114" s="63">
        <v>111</v>
      </c>
      <c r="P114" s="51">
        <v>4439</v>
      </c>
      <c r="Q114" s="64">
        <v>49.7</v>
      </c>
      <c r="R114" s="44">
        <v>10.4</v>
      </c>
      <c r="S114" s="44">
        <f t="shared" si="8"/>
        <v>50.72</v>
      </c>
      <c r="T114" s="63">
        <v>51.5</v>
      </c>
      <c r="U114" s="63">
        <v>50.5</v>
      </c>
      <c r="V114" s="1">
        <v>71.599999999999994</v>
      </c>
      <c r="W114" s="1">
        <v>72</v>
      </c>
      <c r="X114" s="1">
        <v>77</v>
      </c>
      <c r="Y114" s="6">
        <v>6.1</v>
      </c>
      <c r="Z114" s="6">
        <v>12</v>
      </c>
      <c r="AA114" s="44">
        <v>7956.6666666666697</v>
      </c>
      <c r="AB114" s="51">
        <v>25000</v>
      </c>
      <c r="AC114" s="44">
        <v>4.7633333333333301</v>
      </c>
      <c r="AD114" s="52">
        <v>50</v>
      </c>
      <c r="AE114" s="44">
        <v>-918</v>
      </c>
      <c r="AF114" s="44">
        <v>0</v>
      </c>
      <c r="AG114" s="1">
        <v>1658</v>
      </c>
      <c r="AH114" s="1">
        <v>1494</v>
      </c>
      <c r="AI114" s="11">
        <f t="shared" si="9"/>
        <v>3152</v>
      </c>
      <c r="AJ114" s="44">
        <v>7.8793133802816904</v>
      </c>
      <c r="AK114" s="44">
        <v>10.266666666666699</v>
      </c>
      <c r="AL114" s="44">
        <v>0.158434220233305</v>
      </c>
      <c r="AM114" s="44">
        <v>8.0377476005150008</v>
      </c>
      <c r="AN114" s="44">
        <v>7.7208791600483897</v>
      </c>
      <c r="AO114" s="67">
        <v>-1000</v>
      </c>
      <c r="AP114" s="67">
        <v>-3500</v>
      </c>
    </row>
    <row r="115" spans="1:42" x14ac:dyDescent="0.35">
      <c r="A115" s="3">
        <v>44218</v>
      </c>
      <c r="B115" s="103"/>
      <c r="C115" s="69" t="s">
        <v>260</v>
      </c>
      <c r="D115" s="70">
        <f t="shared" si="5"/>
        <v>0</v>
      </c>
      <c r="E115" s="46"/>
      <c r="F115" s="14">
        <v>-5000</v>
      </c>
      <c r="G115" s="29">
        <f t="shared" si="6"/>
        <v>11280</v>
      </c>
      <c r="H115" s="26" t="s">
        <v>258</v>
      </c>
      <c r="I115" s="51">
        <v>7358</v>
      </c>
      <c r="J115" s="63">
        <v>845</v>
      </c>
      <c r="K115" s="1">
        <v>-2684.1961982606508</v>
      </c>
      <c r="L115" s="1">
        <f t="shared" si="7"/>
        <v>1</v>
      </c>
      <c r="M115" s="1">
        <v>-2372.431172031258</v>
      </c>
      <c r="N115" s="1">
        <v>-2379.0911080301776</v>
      </c>
      <c r="O115" s="63">
        <v>110</v>
      </c>
      <c r="P115" s="51">
        <v>4418</v>
      </c>
      <c r="Q115" s="64">
        <v>49.6</v>
      </c>
      <c r="R115" s="44">
        <v>10.3</v>
      </c>
      <c r="S115" s="44">
        <f t="shared" si="8"/>
        <v>50.540000000000006</v>
      </c>
      <c r="T115" s="63">
        <v>51.4</v>
      </c>
      <c r="U115" s="63">
        <v>50.5</v>
      </c>
      <c r="V115" s="1">
        <v>71.599999999999994</v>
      </c>
      <c r="W115" s="1">
        <v>72</v>
      </c>
      <c r="X115" s="1">
        <v>77</v>
      </c>
      <c r="Y115" s="6">
        <v>4.68</v>
      </c>
      <c r="Z115" s="6">
        <v>12</v>
      </c>
      <c r="AA115" s="44">
        <v>7564.3333333333303</v>
      </c>
      <c r="AB115" s="51">
        <v>25000</v>
      </c>
      <c r="AC115" s="44">
        <v>4.5766666666666698</v>
      </c>
      <c r="AD115" s="52">
        <v>50</v>
      </c>
      <c r="AE115" s="44">
        <v>-898</v>
      </c>
      <c r="AF115" s="44">
        <v>0</v>
      </c>
      <c r="AG115" s="1">
        <v>1657</v>
      </c>
      <c r="AH115" s="1">
        <v>1498</v>
      </c>
      <c r="AI115" s="11">
        <f t="shared" si="9"/>
        <v>3155</v>
      </c>
      <c r="AJ115" s="44">
        <v>7.7114583333333302</v>
      </c>
      <c r="AK115" s="44">
        <v>10.3166666666667</v>
      </c>
      <c r="AL115" s="44">
        <v>0.16608896754570199</v>
      </c>
      <c r="AM115" s="44">
        <v>7.8775473008790398</v>
      </c>
      <c r="AN115" s="44">
        <v>7.5453693657876304</v>
      </c>
      <c r="AO115" s="67">
        <v>-1000</v>
      </c>
      <c r="AP115" s="67">
        <v>-3500</v>
      </c>
    </row>
    <row r="116" spans="1:42" x14ac:dyDescent="0.35">
      <c r="A116" s="3">
        <v>44219</v>
      </c>
      <c r="B116" s="103"/>
      <c r="C116" s="69" t="s">
        <v>260</v>
      </c>
      <c r="D116" s="70">
        <f t="shared" si="5"/>
        <v>0</v>
      </c>
      <c r="E116" s="46"/>
      <c r="F116" s="14">
        <v>-5000</v>
      </c>
      <c r="G116" s="29">
        <f t="shared" si="6"/>
        <v>11280</v>
      </c>
      <c r="H116" s="26" t="s">
        <v>258</v>
      </c>
      <c r="I116" s="51">
        <v>7604</v>
      </c>
      <c r="J116" s="63">
        <v>856</v>
      </c>
      <c r="K116" s="1">
        <v>-2674.2685417191833</v>
      </c>
      <c r="L116" s="1">
        <f t="shared" si="7"/>
        <v>1</v>
      </c>
      <c r="M116" s="1">
        <v>-2523.0964710481471</v>
      </c>
      <c r="N116" s="1">
        <v>-2302.124733304764</v>
      </c>
      <c r="O116" s="63">
        <v>109</v>
      </c>
      <c r="P116" s="51">
        <v>4421</v>
      </c>
      <c r="Q116" s="64">
        <v>49.9</v>
      </c>
      <c r="R116" s="44">
        <v>10.199999999999999</v>
      </c>
      <c r="S116" s="44">
        <f t="shared" si="8"/>
        <v>50.36</v>
      </c>
      <c r="T116" s="63">
        <v>51.2</v>
      </c>
      <c r="U116" s="63">
        <v>50.5</v>
      </c>
      <c r="V116" s="1">
        <v>71.599999999999994</v>
      </c>
      <c r="W116" s="1">
        <v>72</v>
      </c>
      <c r="X116" s="1">
        <v>77</v>
      </c>
      <c r="Y116" s="6">
        <v>3.71</v>
      </c>
      <c r="Z116" s="6">
        <v>12</v>
      </c>
      <c r="AA116" s="44">
        <v>7551.3333333333303</v>
      </c>
      <c r="AB116" s="51">
        <v>25000</v>
      </c>
      <c r="AC116" s="44">
        <v>4.4133333333333304</v>
      </c>
      <c r="AD116" s="52">
        <v>50</v>
      </c>
      <c r="AE116" s="44">
        <v>-491</v>
      </c>
      <c r="AF116" s="44">
        <v>0</v>
      </c>
      <c r="AG116" s="1">
        <v>1659</v>
      </c>
      <c r="AH116" s="1">
        <v>1495</v>
      </c>
      <c r="AI116" s="11">
        <f t="shared" si="9"/>
        <v>3154</v>
      </c>
      <c r="AJ116" s="44">
        <v>7.2331881533100999</v>
      </c>
      <c r="AK116" s="44">
        <v>10.366666666666699</v>
      </c>
      <c r="AL116" s="44">
        <v>0.14785060726160701</v>
      </c>
      <c r="AM116" s="44">
        <v>7.3810387605717098</v>
      </c>
      <c r="AN116" s="44">
        <v>7.0853375460484997</v>
      </c>
      <c r="AO116" s="67">
        <v>-1000</v>
      </c>
      <c r="AP116" s="67">
        <v>-3500</v>
      </c>
    </row>
    <row r="117" spans="1:42" x14ac:dyDescent="0.35">
      <c r="A117" s="3">
        <v>44220</v>
      </c>
      <c r="B117" s="103"/>
      <c r="C117" s="69" t="s">
        <v>260</v>
      </c>
      <c r="D117" s="70">
        <f t="shared" si="5"/>
        <v>0</v>
      </c>
      <c r="E117" s="46"/>
      <c r="F117" s="14">
        <v>-5000</v>
      </c>
      <c r="G117" s="29">
        <f t="shared" si="6"/>
        <v>11280</v>
      </c>
      <c r="H117" s="26" t="s">
        <v>258</v>
      </c>
      <c r="I117" s="51">
        <v>7160</v>
      </c>
      <c r="J117" s="63">
        <v>861</v>
      </c>
      <c r="K117" s="1">
        <v>-2673.6804330728514</v>
      </c>
      <c r="L117" s="1">
        <f t="shared" si="7"/>
        <v>1</v>
      </c>
      <c r="M117" s="1">
        <v>-2674.3068544108901</v>
      </c>
      <c r="N117" s="1">
        <v>-2273.8509008995643</v>
      </c>
      <c r="O117" s="63">
        <v>110</v>
      </c>
      <c r="P117" s="51">
        <v>4431</v>
      </c>
      <c r="Q117" s="64">
        <v>48.8</v>
      </c>
      <c r="R117" s="44">
        <v>10.199999999999999</v>
      </c>
      <c r="S117" s="44">
        <f t="shared" si="8"/>
        <v>50.36</v>
      </c>
      <c r="T117" s="63">
        <v>51.2</v>
      </c>
      <c r="U117" s="63">
        <v>50.4</v>
      </c>
      <c r="V117" s="1">
        <v>71.599999999999994</v>
      </c>
      <c r="W117" s="1">
        <v>72</v>
      </c>
      <c r="X117" s="1">
        <v>77</v>
      </c>
      <c r="Y117" s="6">
        <v>3.16</v>
      </c>
      <c r="Z117" s="6">
        <v>12</v>
      </c>
      <c r="AA117" s="44">
        <v>7374</v>
      </c>
      <c r="AB117" s="51">
        <v>25000</v>
      </c>
      <c r="AC117" s="44">
        <v>4.1333333333333302</v>
      </c>
      <c r="AD117" s="52">
        <v>50</v>
      </c>
      <c r="AE117" s="44">
        <v>-429</v>
      </c>
      <c r="AF117" s="44">
        <v>0</v>
      </c>
      <c r="AG117" s="1">
        <v>1660</v>
      </c>
      <c r="AH117" s="1">
        <v>1498</v>
      </c>
      <c r="AI117" s="11">
        <f t="shared" si="9"/>
        <v>3158</v>
      </c>
      <c r="AJ117" s="44">
        <v>6.95286458333333</v>
      </c>
      <c r="AK117" s="44">
        <v>10.383333333333301</v>
      </c>
      <c r="AL117" s="44">
        <v>0.140623154563287</v>
      </c>
      <c r="AM117" s="44">
        <v>7.0934877378966199</v>
      </c>
      <c r="AN117" s="44">
        <v>6.8122414287700499</v>
      </c>
      <c r="AO117" s="67">
        <v>-1000</v>
      </c>
      <c r="AP117" s="67">
        <v>-3500</v>
      </c>
    </row>
    <row r="118" spans="1:42" x14ac:dyDescent="0.35">
      <c r="A118" s="3">
        <v>44221</v>
      </c>
      <c r="B118" s="103"/>
      <c r="C118" s="69" t="s">
        <v>260</v>
      </c>
      <c r="D118" s="70">
        <f t="shared" si="5"/>
        <v>0</v>
      </c>
      <c r="E118" s="46"/>
      <c r="F118" s="14">
        <v>-5000</v>
      </c>
      <c r="G118" s="29">
        <f t="shared" si="6"/>
        <v>11280</v>
      </c>
      <c r="H118" s="26" t="s">
        <v>258</v>
      </c>
      <c r="I118" s="51">
        <v>7740</v>
      </c>
      <c r="J118" s="63">
        <v>875</v>
      </c>
      <c r="K118" s="1">
        <v>-2653.4131567935469</v>
      </c>
      <c r="L118" s="1">
        <f t="shared" si="7"/>
        <v>1</v>
      </c>
      <c r="M118" s="1">
        <v>-2671.5181008318632</v>
      </c>
      <c r="N118" s="1">
        <v>-2244.7060254089092</v>
      </c>
      <c r="O118" s="63">
        <v>117</v>
      </c>
      <c r="P118" s="51">
        <v>4435</v>
      </c>
      <c r="Q118" s="64">
        <v>47.8</v>
      </c>
      <c r="R118" s="44">
        <v>9.9</v>
      </c>
      <c r="S118" s="44">
        <f t="shared" si="8"/>
        <v>49.82</v>
      </c>
      <c r="T118" s="63">
        <v>50.3</v>
      </c>
      <c r="U118" s="63">
        <v>49.9</v>
      </c>
      <c r="V118" s="1">
        <v>71.599999999999994</v>
      </c>
      <c r="W118" s="1">
        <v>72</v>
      </c>
      <c r="X118" s="1">
        <v>77</v>
      </c>
      <c r="Y118" s="6">
        <v>3.13</v>
      </c>
      <c r="Z118" s="6">
        <v>12</v>
      </c>
      <c r="AA118" s="44">
        <v>7501.3333333333303</v>
      </c>
      <c r="AB118" s="51">
        <v>25000</v>
      </c>
      <c r="AC118" s="44">
        <v>3.8966666666666701</v>
      </c>
      <c r="AD118" s="52">
        <v>50</v>
      </c>
      <c r="AE118" s="44">
        <v>-19</v>
      </c>
      <c r="AF118" s="44">
        <v>0</v>
      </c>
      <c r="AG118" s="1">
        <v>1645</v>
      </c>
      <c r="AH118" s="1">
        <v>1494</v>
      </c>
      <c r="AI118" s="11">
        <f t="shared" si="9"/>
        <v>3139</v>
      </c>
      <c r="AJ118" s="44">
        <v>6.67389033942559</v>
      </c>
      <c r="AK118" s="44">
        <v>10.45</v>
      </c>
      <c r="AL118" s="44">
        <v>0.13207479913433701</v>
      </c>
      <c r="AM118" s="44">
        <v>6.8059651385599196</v>
      </c>
      <c r="AN118" s="44">
        <v>6.5418155402912497</v>
      </c>
      <c r="AO118" s="67">
        <v>-1000</v>
      </c>
      <c r="AP118" s="67">
        <v>-3500</v>
      </c>
    </row>
    <row r="119" spans="1:42" x14ac:dyDescent="0.35">
      <c r="A119" s="3">
        <v>44222</v>
      </c>
      <c r="B119" s="103"/>
      <c r="C119" s="69" t="s">
        <v>260</v>
      </c>
      <c r="D119" s="70">
        <f t="shared" si="5"/>
        <v>0</v>
      </c>
      <c r="E119" s="46"/>
      <c r="F119" s="14">
        <v>-5000</v>
      </c>
      <c r="G119" s="29">
        <f t="shared" si="6"/>
        <v>11280</v>
      </c>
      <c r="H119" s="26" t="s">
        <v>258</v>
      </c>
      <c r="I119" s="51">
        <v>7298</v>
      </c>
      <c r="J119" s="63">
        <v>884</v>
      </c>
      <c r="K119" s="1">
        <v>-2659.5252896798588</v>
      </c>
      <c r="L119" s="1">
        <f t="shared" si="7"/>
        <v>1</v>
      </c>
      <c r="M119" s="1">
        <v>-2669.0167239052184</v>
      </c>
      <c r="N119" s="1">
        <v>-2298.6889192246754</v>
      </c>
      <c r="O119" s="63">
        <v>111</v>
      </c>
      <c r="P119" s="51">
        <v>4447</v>
      </c>
      <c r="Q119" s="64">
        <v>46.4</v>
      </c>
      <c r="R119" s="44">
        <v>9.6</v>
      </c>
      <c r="S119" s="44">
        <f t="shared" si="8"/>
        <v>49.28</v>
      </c>
      <c r="T119" s="63">
        <v>49</v>
      </c>
      <c r="U119" s="63">
        <v>49.2</v>
      </c>
      <c r="V119" s="1">
        <v>71.599999999999994</v>
      </c>
      <c r="W119" s="1">
        <v>72</v>
      </c>
      <c r="X119" s="1">
        <v>77</v>
      </c>
      <c r="Y119" s="6">
        <v>4.47</v>
      </c>
      <c r="Z119" s="6">
        <v>12</v>
      </c>
      <c r="AA119" s="44">
        <v>7399.3333333333303</v>
      </c>
      <c r="AB119" s="51">
        <v>25000</v>
      </c>
      <c r="AC119" s="44">
        <v>3.8333333333333299</v>
      </c>
      <c r="AD119" s="52">
        <v>50</v>
      </c>
      <c r="AE119" s="44">
        <v>77</v>
      </c>
      <c r="AF119" s="44">
        <v>0</v>
      </c>
      <c r="AG119" s="1">
        <v>1656</v>
      </c>
      <c r="AH119" s="1">
        <v>1497</v>
      </c>
      <c r="AI119" s="11">
        <f t="shared" si="9"/>
        <v>3153</v>
      </c>
      <c r="AJ119" s="44">
        <v>6.75225694444444</v>
      </c>
      <c r="AK119" s="44">
        <v>10.525</v>
      </c>
      <c r="AL119" s="44">
        <v>0.125466459195399</v>
      </c>
      <c r="AM119" s="44">
        <v>6.8777234036398402</v>
      </c>
      <c r="AN119" s="44">
        <v>6.6267904852490496</v>
      </c>
      <c r="AO119" s="67">
        <v>-2500</v>
      </c>
      <c r="AP119" s="67">
        <v>-5000</v>
      </c>
    </row>
    <row r="120" spans="1:42" x14ac:dyDescent="0.35">
      <c r="A120" s="3">
        <v>44223</v>
      </c>
      <c r="B120" s="103"/>
      <c r="C120" s="69" t="s">
        <v>260</v>
      </c>
      <c r="D120" s="70">
        <f t="shared" si="5"/>
        <v>0</v>
      </c>
      <c r="E120" s="46"/>
      <c r="F120" s="14">
        <v>-5000</v>
      </c>
      <c r="G120" s="29">
        <f t="shared" si="6"/>
        <v>11280</v>
      </c>
      <c r="H120" s="26" t="s">
        <v>258</v>
      </c>
      <c r="I120" s="51">
        <v>8622</v>
      </c>
      <c r="J120" s="51">
        <v>1000</v>
      </c>
      <c r="K120" s="1">
        <v>-2653.2385352911519</v>
      </c>
      <c r="L120" s="1">
        <f t="shared" si="7"/>
        <v>1</v>
      </c>
      <c r="M120" s="1">
        <v>-2662.8251913113186</v>
      </c>
      <c r="N120" s="1">
        <v>-2350.6560896845408</v>
      </c>
      <c r="O120" s="63">
        <v>206</v>
      </c>
      <c r="P120" s="51">
        <v>4764</v>
      </c>
      <c r="Q120" s="64">
        <v>46.2</v>
      </c>
      <c r="R120" s="44">
        <v>8.8000000000000007</v>
      </c>
      <c r="S120" s="44">
        <f t="shared" si="8"/>
        <v>47.84</v>
      </c>
      <c r="T120" s="63">
        <v>47.6</v>
      </c>
      <c r="U120" s="63">
        <v>48.5</v>
      </c>
      <c r="V120" s="1">
        <v>71.599999999999994</v>
      </c>
      <c r="W120" s="1">
        <v>72</v>
      </c>
      <c r="X120" s="1">
        <v>77</v>
      </c>
      <c r="Y120" s="6">
        <v>14.13</v>
      </c>
      <c r="Z120" s="6">
        <v>12</v>
      </c>
      <c r="AA120" s="44">
        <v>7886.6666666666697</v>
      </c>
      <c r="AB120" s="51">
        <v>25000</v>
      </c>
      <c r="AC120" s="44">
        <v>4.24</v>
      </c>
      <c r="AD120" s="52">
        <v>50</v>
      </c>
      <c r="AE120" s="44">
        <v>173</v>
      </c>
      <c r="AF120" s="44">
        <v>0</v>
      </c>
      <c r="AG120" s="1">
        <v>1667</v>
      </c>
      <c r="AH120" s="1">
        <v>1496</v>
      </c>
      <c r="AI120" s="11">
        <f t="shared" si="9"/>
        <v>3163</v>
      </c>
      <c r="AJ120" s="44">
        <v>7.3485664639444002</v>
      </c>
      <c r="AK120" s="44">
        <v>10.591666666666701</v>
      </c>
      <c r="AL120" s="44">
        <v>0.14157041605815401</v>
      </c>
      <c r="AM120" s="44">
        <v>7.4901368800025496</v>
      </c>
      <c r="AN120" s="44">
        <v>7.20699604788624</v>
      </c>
      <c r="AO120" s="67">
        <v>-2500</v>
      </c>
      <c r="AP120" s="67">
        <v>-5000</v>
      </c>
    </row>
    <row r="121" spans="1:42" x14ac:dyDescent="0.35">
      <c r="A121" s="3">
        <v>44224</v>
      </c>
      <c r="B121" s="103"/>
      <c r="C121" s="69" t="s">
        <v>260</v>
      </c>
      <c r="D121" s="70">
        <f t="shared" si="5"/>
        <v>0</v>
      </c>
      <c r="E121" s="46"/>
      <c r="F121" s="14">
        <v>-5000</v>
      </c>
      <c r="G121" s="29">
        <f t="shared" si="6"/>
        <v>11280</v>
      </c>
      <c r="H121" s="26" t="s">
        <v>258</v>
      </c>
      <c r="I121" s="51">
        <v>10460</v>
      </c>
      <c r="J121" s="51">
        <v>1464</v>
      </c>
      <c r="K121" s="1">
        <v>-2594.0096439374847</v>
      </c>
      <c r="L121" s="1">
        <f t="shared" si="7"/>
        <v>1</v>
      </c>
      <c r="M121" s="1">
        <v>-2646.7734117549785</v>
      </c>
      <c r="N121" s="1">
        <v>-2397.8206719435343</v>
      </c>
      <c r="O121" s="63">
        <v>715</v>
      </c>
      <c r="P121" s="51">
        <v>5400</v>
      </c>
      <c r="Q121" s="64">
        <v>46.5</v>
      </c>
      <c r="R121" s="44">
        <v>8.8000000000000007</v>
      </c>
      <c r="S121" s="44">
        <f t="shared" si="8"/>
        <v>47.84</v>
      </c>
      <c r="T121" s="63">
        <v>47.6</v>
      </c>
      <c r="U121" s="63">
        <v>48.4</v>
      </c>
      <c r="V121" s="1">
        <v>71.599999999999994</v>
      </c>
      <c r="W121" s="1">
        <v>72</v>
      </c>
      <c r="X121" s="1">
        <v>77</v>
      </c>
      <c r="Y121" s="6">
        <v>12.42</v>
      </c>
      <c r="Z121" s="6">
        <v>12</v>
      </c>
      <c r="AA121" s="44">
        <v>8793.3333333333303</v>
      </c>
      <c r="AB121" s="51">
        <v>25000</v>
      </c>
      <c r="AC121" s="44">
        <v>5.4133333333333304</v>
      </c>
      <c r="AD121" s="52">
        <v>50</v>
      </c>
      <c r="AE121" s="44">
        <v>4740</v>
      </c>
      <c r="AF121" s="44">
        <v>0</v>
      </c>
      <c r="AG121" s="1">
        <v>1665</v>
      </c>
      <c r="AH121" s="1">
        <v>1493</v>
      </c>
      <c r="AI121" s="11">
        <f t="shared" si="9"/>
        <v>3158</v>
      </c>
      <c r="AJ121" s="44">
        <v>7.0782797567332798</v>
      </c>
      <c r="AK121" s="44">
        <v>10.741666666666699</v>
      </c>
      <c r="AL121" s="44">
        <v>0.12674658816648601</v>
      </c>
      <c r="AM121" s="44">
        <v>7.2050263448997596</v>
      </c>
      <c r="AN121" s="44">
        <v>6.9515331685667903</v>
      </c>
      <c r="AO121" s="67">
        <v>-2500</v>
      </c>
      <c r="AP121" s="67">
        <v>-5000</v>
      </c>
    </row>
    <row r="122" spans="1:42" x14ac:dyDescent="0.35">
      <c r="A122" s="3">
        <v>44225</v>
      </c>
      <c r="B122" s="103"/>
      <c r="C122" s="69" t="s">
        <v>260</v>
      </c>
      <c r="D122" s="70">
        <f t="shared" si="5"/>
        <v>0</v>
      </c>
      <c r="E122" s="46"/>
      <c r="F122" s="14">
        <v>-5000</v>
      </c>
      <c r="G122" s="29">
        <f t="shared" si="6"/>
        <v>11280</v>
      </c>
      <c r="H122" s="26" t="s">
        <v>258</v>
      </c>
      <c r="I122" s="51">
        <v>12132</v>
      </c>
      <c r="J122" s="51">
        <v>2009</v>
      </c>
      <c r="K122" s="1">
        <v>-2372.2506199899167</v>
      </c>
      <c r="L122" s="1">
        <f t="shared" si="7"/>
        <v>1</v>
      </c>
      <c r="M122" s="1">
        <v>-2586.4874491383916</v>
      </c>
      <c r="N122" s="1">
        <v>-2428.8370270247397</v>
      </c>
      <c r="O122" s="63">
        <v>321</v>
      </c>
      <c r="P122" s="51">
        <v>8255</v>
      </c>
      <c r="Q122" s="65">
        <v>47.2</v>
      </c>
      <c r="R122" s="44">
        <v>9</v>
      </c>
      <c r="S122" s="44">
        <f t="shared" si="8"/>
        <v>48.2</v>
      </c>
      <c r="T122" s="63">
        <v>48.6</v>
      </c>
      <c r="U122" s="63">
        <v>48.4</v>
      </c>
      <c r="V122" s="1">
        <v>71.599999999999994</v>
      </c>
      <c r="W122" s="1">
        <v>72</v>
      </c>
      <c r="X122" s="1">
        <v>77</v>
      </c>
      <c r="Y122" s="6">
        <v>9.93</v>
      </c>
      <c r="Z122" s="6">
        <v>12</v>
      </c>
      <c r="AA122" s="44">
        <v>10404.666666666701</v>
      </c>
      <c r="AB122" s="51">
        <v>25000</v>
      </c>
      <c r="AC122" s="44">
        <v>11.026666666666699</v>
      </c>
      <c r="AD122" s="52">
        <v>50</v>
      </c>
      <c r="AE122" s="44">
        <v>11540</v>
      </c>
      <c r="AF122" s="44">
        <v>0</v>
      </c>
      <c r="AG122" s="1">
        <v>1665</v>
      </c>
      <c r="AH122" s="1">
        <v>1490</v>
      </c>
      <c r="AI122" s="11">
        <f t="shared" si="9"/>
        <v>3155</v>
      </c>
      <c r="AJ122" s="44">
        <v>7.0001740644038302</v>
      </c>
      <c r="AK122" s="44">
        <v>10.891666666666699</v>
      </c>
      <c r="AL122" s="44">
        <v>0.117178110602893</v>
      </c>
      <c r="AM122" s="44">
        <v>7.1173521750067197</v>
      </c>
      <c r="AN122" s="44">
        <v>6.8829959538009398</v>
      </c>
      <c r="AO122" s="67">
        <v>-2500</v>
      </c>
      <c r="AP122" s="67">
        <v>-5000</v>
      </c>
    </row>
    <row r="123" spans="1:42" x14ac:dyDescent="0.35">
      <c r="A123" s="3">
        <v>44226</v>
      </c>
      <c r="B123" s="103"/>
      <c r="C123" s="69" t="s">
        <v>260</v>
      </c>
      <c r="D123" s="70">
        <f t="shared" si="5"/>
        <v>0</v>
      </c>
      <c r="E123" s="46"/>
      <c r="F123" s="14">
        <v>-5000</v>
      </c>
      <c r="G123" s="29">
        <f t="shared" si="6"/>
        <v>11280</v>
      </c>
      <c r="H123" s="26" t="s">
        <v>258</v>
      </c>
      <c r="I123" s="51">
        <v>15305</v>
      </c>
      <c r="J123" s="51">
        <v>2308</v>
      </c>
      <c r="K123" s="1">
        <v>-2104.2249570204181</v>
      </c>
      <c r="L123" s="1">
        <f t="shared" si="7"/>
        <v>1</v>
      </c>
      <c r="M123" s="1">
        <v>-2476.6498091837661</v>
      </c>
      <c r="N123" s="1">
        <v>-2441.0819720173577</v>
      </c>
      <c r="O123" s="63">
        <v>197</v>
      </c>
      <c r="P123" s="51">
        <v>11326</v>
      </c>
      <c r="Q123" s="65">
        <v>47.7</v>
      </c>
      <c r="R123" s="44">
        <v>9.3000000000000007</v>
      </c>
      <c r="S123" s="44">
        <f t="shared" si="8"/>
        <v>48.74</v>
      </c>
      <c r="T123" s="63">
        <v>50</v>
      </c>
      <c r="U123" s="63">
        <v>48.6</v>
      </c>
      <c r="V123" s="1">
        <v>71.599999999999994</v>
      </c>
      <c r="W123" s="1">
        <v>72</v>
      </c>
      <c r="X123" s="1">
        <v>77</v>
      </c>
      <c r="Y123" s="6">
        <v>7.68</v>
      </c>
      <c r="Z123" s="6">
        <v>12</v>
      </c>
      <c r="AA123" s="44">
        <v>12632.333333333299</v>
      </c>
      <c r="AB123" s="51">
        <v>25000</v>
      </c>
      <c r="AC123" s="44">
        <v>17.45</v>
      </c>
      <c r="AD123" s="52">
        <v>50</v>
      </c>
      <c r="AE123" s="44">
        <v>12347</v>
      </c>
      <c r="AF123" s="44">
        <v>0</v>
      </c>
      <c r="AG123" s="1">
        <v>1665</v>
      </c>
      <c r="AH123" s="1">
        <v>1497</v>
      </c>
      <c r="AI123" s="11">
        <f t="shared" si="9"/>
        <v>3162</v>
      </c>
      <c r="AJ123" s="44">
        <v>6.7504351610095696</v>
      </c>
      <c r="AK123" s="44">
        <v>11.016666666666699</v>
      </c>
      <c r="AL123" s="44">
        <v>0.111249745351961</v>
      </c>
      <c r="AM123" s="44">
        <v>6.8616849063615302</v>
      </c>
      <c r="AN123" s="44">
        <v>6.63918541565761</v>
      </c>
      <c r="AO123" s="67">
        <v>-2500</v>
      </c>
      <c r="AP123" s="67">
        <v>-5000</v>
      </c>
    </row>
    <row r="124" spans="1:42" x14ac:dyDescent="0.35">
      <c r="A124" s="3">
        <v>44227</v>
      </c>
      <c r="B124" s="103"/>
      <c r="C124" s="69" t="s">
        <v>260</v>
      </c>
      <c r="D124" s="70">
        <f t="shared" si="5"/>
        <v>0</v>
      </c>
      <c r="E124" s="46"/>
      <c r="F124" s="14">
        <v>-5000</v>
      </c>
      <c r="G124" s="29">
        <f t="shared" si="6"/>
        <v>11280</v>
      </c>
      <c r="H124" s="26" t="s">
        <v>258</v>
      </c>
      <c r="I124" s="51">
        <v>16554</v>
      </c>
      <c r="J124" s="51">
        <v>2411</v>
      </c>
      <c r="K124" s="1">
        <v>-1941.0840352911516</v>
      </c>
      <c r="L124" s="1">
        <f t="shared" si="7"/>
        <v>1</v>
      </c>
      <c r="M124" s="1">
        <v>-2332.9615583060245</v>
      </c>
      <c r="N124" s="1">
        <v>-2441.9893623537041</v>
      </c>
      <c r="O124" s="63">
        <v>158</v>
      </c>
      <c r="P124" s="51">
        <v>10286</v>
      </c>
      <c r="Q124" s="65">
        <v>48.3</v>
      </c>
      <c r="R124" s="44">
        <v>9.9</v>
      </c>
      <c r="S124" s="44">
        <f t="shared" si="8"/>
        <v>49.82</v>
      </c>
      <c r="T124" s="63">
        <v>51.3</v>
      </c>
      <c r="U124" s="63">
        <v>49</v>
      </c>
      <c r="V124" s="1">
        <v>71.599999999999994</v>
      </c>
      <c r="W124" s="1">
        <v>72</v>
      </c>
      <c r="X124" s="1">
        <v>77</v>
      </c>
      <c r="Y124" s="6">
        <v>6.82</v>
      </c>
      <c r="Z124" s="6">
        <v>12</v>
      </c>
      <c r="AA124" s="44">
        <v>14663.666666666701</v>
      </c>
      <c r="AB124" s="51">
        <v>25000</v>
      </c>
      <c r="AC124" s="44">
        <v>23.4866666666667</v>
      </c>
      <c r="AD124" s="52">
        <v>50</v>
      </c>
      <c r="AE124" s="44">
        <v>11865</v>
      </c>
      <c r="AF124" s="44">
        <v>0</v>
      </c>
      <c r="AG124" s="1">
        <v>1668</v>
      </c>
      <c r="AH124" s="1">
        <v>1495</v>
      </c>
      <c r="AI124" s="11">
        <f t="shared" si="9"/>
        <v>3163</v>
      </c>
      <c r="AJ124" s="44">
        <v>6.6647430117222699</v>
      </c>
      <c r="AK124" s="44">
        <v>11.158333333333299</v>
      </c>
      <c r="AL124" s="44">
        <v>0.11107939844256599</v>
      </c>
      <c r="AM124" s="44">
        <v>6.7758224101648397</v>
      </c>
      <c r="AN124" s="44">
        <v>6.5536636132797099</v>
      </c>
      <c r="AO124" s="67">
        <v>-2500</v>
      </c>
      <c r="AP124" s="67">
        <v>-5000</v>
      </c>
    </row>
    <row r="125" spans="1:42" x14ac:dyDescent="0.35">
      <c r="A125" s="3">
        <v>44228</v>
      </c>
      <c r="B125" s="103"/>
      <c r="C125" s="69" t="s">
        <v>260</v>
      </c>
      <c r="D125" s="70">
        <f t="shared" si="5"/>
        <v>0</v>
      </c>
      <c r="E125" s="46"/>
      <c r="F125" s="14">
        <v>-5000</v>
      </c>
      <c r="G125" s="29">
        <f t="shared" si="6"/>
        <v>11280</v>
      </c>
      <c r="H125" s="26" t="s">
        <v>258</v>
      </c>
      <c r="I125" s="51">
        <v>15096</v>
      </c>
      <c r="J125" s="51">
        <v>2330</v>
      </c>
      <c r="K125" s="1">
        <v>-1794.7651842702296</v>
      </c>
      <c r="L125" s="1">
        <f t="shared" si="7"/>
        <v>1</v>
      </c>
      <c r="M125" s="1">
        <v>-2161.2668881018399</v>
      </c>
      <c r="N125" s="1">
        <v>-2432.9767293276677</v>
      </c>
      <c r="O125" s="63">
        <v>148</v>
      </c>
      <c r="P125" s="51">
        <v>8089</v>
      </c>
      <c r="Q125" s="64">
        <v>49.6</v>
      </c>
      <c r="R125" s="44">
        <v>10.5</v>
      </c>
      <c r="S125" s="44">
        <f t="shared" si="8"/>
        <v>50.900000000000006</v>
      </c>
      <c r="T125" s="63">
        <v>52.7</v>
      </c>
      <c r="U125" s="63">
        <v>49.5</v>
      </c>
      <c r="V125" s="1">
        <v>71.599999999999994</v>
      </c>
      <c r="W125" s="1">
        <v>72</v>
      </c>
      <c r="X125" s="1">
        <v>77</v>
      </c>
      <c r="Y125" s="6">
        <v>5.09</v>
      </c>
      <c r="Z125" s="6">
        <v>12</v>
      </c>
      <c r="AA125" s="44">
        <v>15651.666666666701</v>
      </c>
      <c r="AB125" s="51">
        <v>25000</v>
      </c>
      <c r="AC125" s="44">
        <v>24.456666666666699</v>
      </c>
      <c r="AD125" s="52">
        <v>50</v>
      </c>
      <c r="AE125" s="44">
        <v>11914</v>
      </c>
      <c r="AF125" s="44">
        <v>0</v>
      </c>
      <c r="AG125" s="1">
        <v>1669</v>
      </c>
      <c r="AH125" s="1">
        <v>1390</v>
      </c>
      <c r="AI125" s="11">
        <f t="shared" si="9"/>
        <v>3059</v>
      </c>
      <c r="AJ125" s="44">
        <v>7.2046328671328697</v>
      </c>
      <c r="AK125" s="44">
        <v>11.3083333333333</v>
      </c>
      <c r="AL125" s="44">
        <v>0.16978842589430701</v>
      </c>
      <c r="AM125" s="44">
        <v>7.3744212930271704</v>
      </c>
      <c r="AN125" s="44">
        <v>7.03484444123856</v>
      </c>
      <c r="AO125" s="67">
        <v>-2500</v>
      </c>
      <c r="AP125" s="67">
        <v>-5000</v>
      </c>
    </row>
    <row r="126" spans="1:42" x14ac:dyDescent="0.35">
      <c r="A126" s="3">
        <v>44229</v>
      </c>
      <c r="B126" s="103"/>
      <c r="C126" s="69" t="s">
        <v>260</v>
      </c>
      <c r="D126" s="70">
        <f t="shared" si="5"/>
        <v>0</v>
      </c>
      <c r="E126" s="46"/>
      <c r="F126" s="14">
        <v>-5000</v>
      </c>
      <c r="G126" s="29">
        <f t="shared" si="6"/>
        <v>11280</v>
      </c>
      <c r="H126" s="26" t="s">
        <v>258</v>
      </c>
      <c r="I126" s="51">
        <v>13509</v>
      </c>
      <c r="J126" s="51">
        <v>2278</v>
      </c>
      <c r="K126" s="1">
        <v>-1932.9654330728513</v>
      </c>
      <c r="L126" s="1">
        <f t="shared" si="7"/>
        <v>1</v>
      </c>
      <c r="M126" s="1">
        <v>-2029.0580459289135</v>
      </c>
      <c r="N126" s="1">
        <v>-2434.07222338579</v>
      </c>
      <c r="O126" s="63">
        <v>574</v>
      </c>
      <c r="P126" s="51">
        <v>7039</v>
      </c>
      <c r="Q126" s="65"/>
      <c r="R126" s="44">
        <v>11.1</v>
      </c>
      <c r="S126" s="44">
        <f t="shared" si="8"/>
        <v>51.980000000000004</v>
      </c>
      <c r="T126" s="63">
        <v>53.3</v>
      </c>
      <c r="U126" s="63">
        <v>49.9</v>
      </c>
      <c r="V126" s="1">
        <v>71.599999999999994</v>
      </c>
      <c r="W126" s="1">
        <v>72</v>
      </c>
      <c r="X126" s="1">
        <v>77</v>
      </c>
      <c r="Y126" s="6">
        <v>4.3600000000000003</v>
      </c>
      <c r="Z126" s="6">
        <v>12</v>
      </c>
      <c r="AA126" s="44">
        <v>15053</v>
      </c>
      <c r="AB126" s="51">
        <v>25000</v>
      </c>
      <c r="AC126" s="44">
        <v>22.276666666666699</v>
      </c>
      <c r="AD126" s="52">
        <v>50</v>
      </c>
      <c r="AE126" s="44">
        <v>6977</v>
      </c>
      <c r="AF126" s="44">
        <v>0</v>
      </c>
      <c r="AG126" s="1">
        <v>1666</v>
      </c>
      <c r="AH126" s="1">
        <v>1493</v>
      </c>
      <c r="AI126" s="11">
        <f t="shared" si="9"/>
        <v>3159</v>
      </c>
      <c r="AJ126" s="44">
        <v>7.6296328671328704</v>
      </c>
      <c r="AK126" s="44">
        <v>11.383333333333301</v>
      </c>
      <c r="AL126" s="44">
        <v>0.19461130762127599</v>
      </c>
      <c r="AM126" s="44">
        <v>7.8242441747541402</v>
      </c>
      <c r="AN126" s="44">
        <v>7.4350215595115898</v>
      </c>
      <c r="AO126" s="67">
        <v>-2000</v>
      </c>
      <c r="AP126" s="67">
        <v>-3000</v>
      </c>
    </row>
    <row r="127" spans="1:42" x14ac:dyDescent="0.35">
      <c r="A127" s="3">
        <v>44230</v>
      </c>
      <c r="B127" s="103"/>
      <c r="C127" s="69" t="s">
        <v>260</v>
      </c>
      <c r="D127" s="70">
        <f t="shared" si="5"/>
        <v>0</v>
      </c>
      <c r="E127" s="46"/>
      <c r="F127" s="14">
        <v>-5000</v>
      </c>
      <c r="G127" s="29">
        <f t="shared" si="6"/>
        <v>11280</v>
      </c>
      <c r="H127" s="26" t="s">
        <v>262</v>
      </c>
      <c r="I127" s="51">
        <v>12637</v>
      </c>
      <c r="J127" s="51">
        <v>2192</v>
      </c>
      <c r="K127" s="1">
        <v>-2396.8467000554574</v>
      </c>
      <c r="L127" s="1">
        <f t="shared" si="7"/>
        <v>1</v>
      </c>
      <c r="M127" s="1">
        <v>-2033.9772619420214</v>
      </c>
      <c r="N127" s="1">
        <v>-2414.7500644834172</v>
      </c>
      <c r="O127" s="63">
        <v>306</v>
      </c>
      <c r="P127" s="51">
        <v>7257</v>
      </c>
      <c r="Q127" s="64">
        <v>50.7</v>
      </c>
      <c r="R127" s="44">
        <v>11</v>
      </c>
      <c r="S127" s="44">
        <f t="shared" si="8"/>
        <v>51.8</v>
      </c>
      <c r="T127" s="63">
        <v>53</v>
      </c>
      <c r="U127" s="63">
        <v>50</v>
      </c>
      <c r="V127" s="1">
        <v>71.599999999999994</v>
      </c>
      <c r="W127" s="1">
        <v>72</v>
      </c>
      <c r="X127" s="1">
        <v>77</v>
      </c>
      <c r="Y127" s="6">
        <v>3.55</v>
      </c>
      <c r="Z127" s="6">
        <v>12</v>
      </c>
      <c r="AA127" s="44">
        <v>13747.333333333299</v>
      </c>
      <c r="AB127" s="51">
        <v>25000</v>
      </c>
      <c r="AC127" s="44">
        <v>19.266666666666701</v>
      </c>
      <c r="AD127" s="52">
        <v>50</v>
      </c>
      <c r="AE127" s="44">
        <v>2841</v>
      </c>
      <c r="AF127" s="44">
        <v>0</v>
      </c>
      <c r="AG127" s="1">
        <v>1660</v>
      </c>
      <c r="AH127" s="1">
        <v>1990</v>
      </c>
      <c r="AI127" s="11">
        <f t="shared" si="9"/>
        <v>3650</v>
      </c>
      <c r="AJ127" s="44">
        <v>7.4748476936466499</v>
      </c>
      <c r="AK127" s="44">
        <v>11.4333333333333</v>
      </c>
      <c r="AL127" s="44">
        <v>0.17141912046925101</v>
      </c>
      <c r="AM127" s="44">
        <v>7.6462668141158998</v>
      </c>
      <c r="AN127" s="44">
        <v>7.3034285731774</v>
      </c>
      <c r="AO127" s="67">
        <v>-2000</v>
      </c>
      <c r="AP127" s="67">
        <v>-3000</v>
      </c>
    </row>
    <row r="128" spans="1:42" x14ac:dyDescent="0.35">
      <c r="A128" s="3">
        <v>44231</v>
      </c>
      <c r="B128" s="103"/>
      <c r="C128" s="69" t="s">
        <v>260</v>
      </c>
      <c r="D128" s="70">
        <f t="shared" si="5"/>
        <v>0</v>
      </c>
      <c r="E128" s="46"/>
      <c r="F128" s="14">
        <v>-5000</v>
      </c>
      <c r="G128" s="29">
        <f t="shared" si="6"/>
        <v>11280</v>
      </c>
      <c r="H128" s="26" t="s">
        <v>262</v>
      </c>
      <c r="I128" s="51">
        <v>13520</v>
      </c>
      <c r="J128" s="51">
        <v>1983</v>
      </c>
      <c r="K128" s="1">
        <v>-2649.2657401058732</v>
      </c>
      <c r="L128" s="1">
        <f t="shared" si="7"/>
        <v>1</v>
      </c>
      <c r="M128" s="1">
        <v>-2142.9854185591125</v>
      </c>
      <c r="N128" s="1">
        <v>-2413.1238906114736</v>
      </c>
      <c r="O128" s="63">
        <v>209</v>
      </c>
      <c r="P128" s="51">
        <v>10334</v>
      </c>
      <c r="Q128" s="64">
        <v>50.5</v>
      </c>
      <c r="R128" s="44">
        <v>10.9</v>
      </c>
      <c r="S128" s="44">
        <f t="shared" si="8"/>
        <v>51.620000000000005</v>
      </c>
      <c r="T128" s="63">
        <v>52.9</v>
      </c>
      <c r="U128" s="63">
        <v>50.1</v>
      </c>
      <c r="V128" s="1">
        <v>71.599999999999994</v>
      </c>
      <c r="W128" s="1">
        <v>72</v>
      </c>
      <c r="X128" s="1">
        <v>77</v>
      </c>
      <c r="Y128" s="6">
        <v>4.21</v>
      </c>
      <c r="Z128" s="6">
        <v>12</v>
      </c>
      <c r="AA128" s="44">
        <v>13222</v>
      </c>
      <c r="AB128" s="51">
        <v>25000</v>
      </c>
      <c r="AC128" s="44">
        <v>17.566666666666698</v>
      </c>
      <c r="AD128" s="52">
        <v>50</v>
      </c>
      <c r="AE128" s="44">
        <v>2124</v>
      </c>
      <c r="AF128" s="44">
        <v>0</v>
      </c>
      <c r="AG128" s="1">
        <v>1880</v>
      </c>
      <c r="AH128" s="1">
        <v>1998</v>
      </c>
      <c r="AI128" s="11">
        <f t="shared" si="9"/>
        <v>3878</v>
      </c>
      <c r="AJ128" s="44">
        <v>7.4821773485513603</v>
      </c>
      <c r="AK128" s="44">
        <v>11.425000000000001</v>
      </c>
      <c r="AL128" s="44">
        <v>0.15925165580911799</v>
      </c>
      <c r="AM128" s="44">
        <v>7.6414290043604796</v>
      </c>
      <c r="AN128" s="44">
        <v>7.3229256927422401</v>
      </c>
      <c r="AO128" s="67">
        <v>-2000</v>
      </c>
      <c r="AP128" s="67">
        <v>-3000</v>
      </c>
    </row>
    <row r="129" spans="1:42" x14ac:dyDescent="0.35">
      <c r="A129" s="3">
        <v>44232</v>
      </c>
      <c r="B129" s="103"/>
      <c r="C129" s="69" t="s">
        <v>260</v>
      </c>
      <c r="D129" s="70">
        <f t="shared" si="5"/>
        <v>0</v>
      </c>
      <c r="E129" s="46"/>
      <c r="F129" s="14">
        <v>-5000</v>
      </c>
      <c r="G129" s="29">
        <f t="shared" si="6"/>
        <v>11280</v>
      </c>
      <c r="H129" s="26" t="s">
        <v>262</v>
      </c>
      <c r="I129" s="51">
        <v>15024</v>
      </c>
      <c r="J129" s="51">
        <v>1797</v>
      </c>
      <c r="K129" s="1">
        <v>-2739.9195596168388</v>
      </c>
      <c r="L129" s="1">
        <f t="shared" si="7"/>
        <v>1</v>
      </c>
      <c r="M129" s="1">
        <v>-2302.7525234242503</v>
      </c>
      <c r="N129" s="1">
        <v>-2417.1041307083437</v>
      </c>
      <c r="O129" s="63">
        <v>170</v>
      </c>
      <c r="P129" s="51">
        <v>9547</v>
      </c>
      <c r="Q129" s="64">
        <v>49.3</v>
      </c>
      <c r="R129" s="44">
        <v>10.8</v>
      </c>
      <c r="S129" s="44">
        <f t="shared" si="8"/>
        <v>51.44</v>
      </c>
      <c r="T129" s="63">
        <v>52.9</v>
      </c>
      <c r="U129" s="63">
        <v>50.4</v>
      </c>
      <c r="V129" s="1">
        <v>71.599999999999994</v>
      </c>
      <c r="W129" s="1">
        <v>72</v>
      </c>
      <c r="X129" s="1">
        <v>77</v>
      </c>
      <c r="Y129" s="6">
        <v>3.35</v>
      </c>
      <c r="Z129" s="6">
        <v>12</v>
      </c>
      <c r="AA129" s="44">
        <v>13727</v>
      </c>
      <c r="AB129" s="51">
        <v>25000</v>
      </c>
      <c r="AC129" s="44">
        <v>17.8266666666667</v>
      </c>
      <c r="AD129" s="52">
        <v>50</v>
      </c>
      <c r="AE129" s="44">
        <v>1914</v>
      </c>
      <c r="AF129" s="44">
        <v>0</v>
      </c>
      <c r="AG129" s="1">
        <v>1879</v>
      </c>
      <c r="AH129" s="1">
        <v>1993</v>
      </c>
      <c r="AI129" s="11">
        <f t="shared" si="9"/>
        <v>3872</v>
      </c>
      <c r="AJ129" s="44">
        <v>7.38238884045336</v>
      </c>
      <c r="AK129" s="44">
        <v>11.491666666666699</v>
      </c>
      <c r="AL129" s="44">
        <v>0.143685258877609</v>
      </c>
      <c r="AM129" s="44">
        <v>7.5260740993309696</v>
      </c>
      <c r="AN129" s="44">
        <v>7.2387035815757503</v>
      </c>
      <c r="AO129" s="67">
        <v>-2000</v>
      </c>
      <c r="AP129" s="67">
        <v>-3000</v>
      </c>
    </row>
    <row r="130" spans="1:42" x14ac:dyDescent="0.35">
      <c r="A130" s="3">
        <v>44233</v>
      </c>
      <c r="B130" s="103"/>
      <c r="C130" s="69" t="s">
        <v>260</v>
      </c>
      <c r="D130" s="70">
        <f t="shared" si="5"/>
        <v>0</v>
      </c>
      <c r="E130" s="46"/>
      <c r="F130" s="14">
        <v>-5000</v>
      </c>
      <c r="G130" s="29">
        <f t="shared" si="6"/>
        <v>11280</v>
      </c>
      <c r="H130" s="26" t="s">
        <v>262</v>
      </c>
      <c r="I130" s="51">
        <v>14374</v>
      </c>
      <c r="J130" s="51">
        <v>1656</v>
      </c>
      <c r="K130" s="1">
        <v>-2826.1249573985388</v>
      </c>
      <c r="L130" s="1">
        <f t="shared" si="7"/>
        <v>1</v>
      </c>
      <c r="M130" s="1">
        <v>-2509.024478049912</v>
      </c>
      <c r="N130" s="1">
        <v>-2427.951017542583</v>
      </c>
      <c r="O130" s="63">
        <v>155</v>
      </c>
      <c r="P130" s="51">
        <v>7783</v>
      </c>
      <c r="Q130" s="64">
        <v>49.5</v>
      </c>
      <c r="R130" s="44">
        <v>10.9</v>
      </c>
      <c r="S130" s="44">
        <f t="shared" si="8"/>
        <v>51.620000000000005</v>
      </c>
      <c r="T130" s="63">
        <v>53.2</v>
      </c>
      <c r="U130" s="63">
        <v>50.7</v>
      </c>
      <c r="V130" s="1">
        <v>71.599999999999994</v>
      </c>
      <c r="W130" s="1">
        <v>72</v>
      </c>
      <c r="X130" s="1">
        <v>77</v>
      </c>
      <c r="Y130" s="6">
        <v>3.51</v>
      </c>
      <c r="Z130" s="6">
        <v>12</v>
      </c>
      <c r="AA130" s="44">
        <v>14306</v>
      </c>
      <c r="AB130" s="51">
        <v>25000</v>
      </c>
      <c r="AC130" s="44">
        <v>18.186666666666699</v>
      </c>
      <c r="AD130" s="52">
        <v>50</v>
      </c>
      <c r="AE130" s="44">
        <v>1822</v>
      </c>
      <c r="AF130" s="44">
        <v>0</v>
      </c>
      <c r="AG130" s="1">
        <v>1881</v>
      </c>
      <c r="AH130" s="1">
        <v>1987</v>
      </c>
      <c r="AI130" s="11">
        <f t="shared" si="9"/>
        <v>3868</v>
      </c>
      <c r="AJ130" s="44">
        <v>7.1866258741258697</v>
      </c>
      <c r="AK130" s="44">
        <v>11.574999999999999</v>
      </c>
      <c r="AL130" s="44">
        <v>0.13008809625079101</v>
      </c>
      <c r="AM130" s="44">
        <v>7.3167139703766697</v>
      </c>
      <c r="AN130" s="44">
        <v>7.0565377778750804</v>
      </c>
      <c r="AO130" s="67">
        <v>-2000</v>
      </c>
      <c r="AP130" s="67">
        <v>-3000</v>
      </c>
    </row>
    <row r="131" spans="1:42" x14ac:dyDescent="0.35">
      <c r="A131" s="3">
        <v>44234</v>
      </c>
      <c r="B131" s="103"/>
      <c r="C131" s="69" t="s">
        <v>260</v>
      </c>
      <c r="D131" s="70">
        <f t="shared" ref="D131:D194" si="10">IF(C131="O", 1, 0)</f>
        <v>0</v>
      </c>
      <c r="E131" s="46"/>
      <c r="F131" s="14">
        <v>-5000</v>
      </c>
      <c r="G131" s="29">
        <f t="shared" ref="G131:G194" si="11">4600+6680</f>
        <v>11280</v>
      </c>
      <c r="H131" s="26" t="s">
        <v>262</v>
      </c>
      <c r="I131" s="51">
        <v>12397</v>
      </c>
      <c r="J131" s="51">
        <v>1542</v>
      </c>
      <c r="K131" s="1">
        <v>-2908.129053188808</v>
      </c>
      <c r="L131" s="1">
        <f t="shared" ref="L131:L194" si="12">IF(K131&gt;-5000,1,0)</f>
        <v>1</v>
      </c>
      <c r="M131" s="1">
        <v>-2704.0572020731033</v>
      </c>
      <c r="N131" s="1">
        <v>-2444.6973475508662</v>
      </c>
      <c r="O131" s="63">
        <v>148</v>
      </c>
      <c r="P131" s="51">
        <v>6848</v>
      </c>
      <c r="Q131" s="64">
        <v>50.3</v>
      </c>
      <c r="R131" s="44">
        <v>11.1</v>
      </c>
      <c r="S131" s="44">
        <f t="shared" ref="S131:S194" si="13">(R131*1.8)+32</f>
        <v>51.980000000000004</v>
      </c>
      <c r="T131" s="63">
        <v>53.4</v>
      </c>
      <c r="U131" s="63">
        <v>51.1</v>
      </c>
      <c r="V131" s="1">
        <v>71.599999999999994</v>
      </c>
      <c r="W131" s="1">
        <v>72</v>
      </c>
      <c r="X131" s="1">
        <v>77</v>
      </c>
      <c r="Y131" s="6">
        <v>3.42</v>
      </c>
      <c r="Z131" s="6">
        <v>12</v>
      </c>
      <c r="AA131" s="44">
        <v>13931.666666666701</v>
      </c>
      <c r="AB131" s="51">
        <v>25000</v>
      </c>
      <c r="AC131" s="44">
        <v>16.976666666666699</v>
      </c>
      <c r="AD131" s="52">
        <v>50</v>
      </c>
      <c r="AE131" s="44">
        <v>1530</v>
      </c>
      <c r="AF131" s="44">
        <v>0</v>
      </c>
      <c r="AG131" s="1">
        <v>1888</v>
      </c>
      <c r="AH131" s="1">
        <v>1993</v>
      </c>
      <c r="AI131" s="11">
        <f t="shared" ref="AI131:AI194" si="14">SUM(AG131:AH131)</f>
        <v>3881</v>
      </c>
      <c r="AJ131" s="44">
        <v>7.1536371603856299</v>
      </c>
      <c r="AK131" s="44">
        <v>11.725</v>
      </c>
      <c r="AL131" s="44">
        <v>0.13244103866809501</v>
      </c>
      <c r="AM131" s="44">
        <v>7.28607819905372</v>
      </c>
      <c r="AN131" s="44">
        <v>7.02119612171753</v>
      </c>
      <c r="AO131" s="67">
        <v>-2000</v>
      </c>
      <c r="AP131" s="67">
        <v>-3000</v>
      </c>
    </row>
    <row r="132" spans="1:42" x14ac:dyDescent="0.35">
      <c r="A132" s="3">
        <v>44235</v>
      </c>
      <c r="B132" s="103"/>
      <c r="C132" s="69" t="s">
        <v>260</v>
      </c>
      <c r="D132" s="70">
        <f t="shared" si="10"/>
        <v>0</v>
      </c>
      <c r="E132" s="46"/>
      <c r="F132" s="14">
        <v>-5000</v>
      </c>
      <c r="G132" s="29">
        <f t="shared" si="11"/>
        <v>11280</v>
      </c>
      <c r="H132" s="26" t="s">
        <v>262</v>
      </c>
      <c r="I132" s="51">
        <v>11022</v>
      </c>
      <c r="J132" s="51">
        <v>1453</v>
      </c>
      <c r="K132" s="1">
        <v>-2958.6156075119734</v>
      </c>
      <c r="L132" s="1">
        <f t="shared" si="12"/>
        <v>1</v>
      </c>
      <c r="M132" s="1">
        <v>-2816.4109835644063</v>
      </c>
      <c r="N132" s="1">
        <v>-2466.497522602182</v>
      </c>
      <c r="O132" s="63">
        <v>143</v>
      </c>
      <c r="P132" s="51">
        <v>6425</v>
      </c>
      <c r="Q132" s="64">
        <v>51</v>
      </c>
      <c r="R132" s="44">
        <v>11.2</v>
      </c>
      <c r="S132" s="44">
        <f t="shared" si="13"/>
        <v>52.16</v>
      </c>
      <c r="T132" s="63">
        <v>53.8</v>
      </c>
      <c r="U132" s="63">
        <v>51.4</v>
      </c>
      <c r="V132" s="1">
        <v>71.599999999999994</v>
      </c>
      <c r="W132" s="1">
        <v>72</v>
      </c>
      <c r="X132" s="1">
        <v>77</v>
      </c>
      <c r="Y132" s="6">
        <v>3.27</v>
      </c>
      <c r="Z132" s="6">
        <v>12</v>
      </c>
      <c r="AA132" s="44">
        <v>12597.666666666701</v>
      </c>
      <c r="AB132" s="51">
        <v>25000</v>
      </c>
      <c r="AC132" s="44">
        <v>16.6533333333333</v>
      </c>
      <c r="AD132" s="52">
        <v>50</v>
      </c>
      <c r="AE132" s="44">
        <v>-73</v>
      </c>
      <c r="AF132" s="44">
        <v>0</v>
      </c>
      <c r="AG132" s="1">
        <v>1884</v>
      </c>
      <c r="AH132" s="1">
        <v>1995</v>
      </c>
      <c r="AI132" s="11">
        <f t="shared" si="14"/>
        <v>3879</v>
      </c>
      <c r="AJ132" s="44">
        <v>8.6702290076335906</v>
      </c>
      <c r="AK132" s="44">
        <v>11.775</v>
      </c>
      <c r="AL132" s="44">
        <v>0.21603388914421501</v>
      </c>
      <c r="AM132" s="44">
        <v>8.8862628967778008</v>
      </c>
      <c r="AN132" s="44">
        <v>8.4541951184893698</v>
      </c>
      <c r="AO132" s="67">
        <v>-2000</v>
      </c>
      <c r="AP132" s="67">
        <v>-3000</v>
      </c>
    </row>
    <row r="133" spans="1:42" x14ac:dyDescent="0.35">
      <c r="A133" s="3">
        <v>44236</v>
      </c>
      <c r="B133" s="103"/>
      <c r="C133" s="69" t="s">
        <v>260</v>
      </c>
      <c r="D133" s="70">
        <f t="shared" si="10"/>
        <v>0</v>
      </c>
      <c r="E133" s="46"/>
      <c r="F133" s="14">
        <v>-5000</v>
      </c>
      <c r="G133" s="29">
        <f t="shared" si="11"/>
        <v>11280</v>
      </c>
      <c r="H133" s="26" t="s">
        <v>258</v>
      </c>
      <c r="I133" s="51">
        <v>10665</v>
      </c>
      <c r="J133" s="51">
        <v>1381</v>
      </c>
      <c r="K133" s="1">
        <v>-4531.8652109906725</v>
      </c>
      <c r="L133" s="1">
        <f t="shared" si="12"/>
        <v>1</v>
      </c>
      <c r="M133" s="1">
        <v>-3192.9308777413667</v>
      </c>
      <c r="N133" s="1">
        <v>-2600.2360884100976</v>
      </c>
      <c r="O133" s="63">
        <v>147</v>
      </c>
      <c r="P133" s="51">
        <v>6208</v>
      </c>
      <c r="Q133" s="64">
        <v>51.8</v>
      </c>
      <c r="R133" s="44">
        <v>11.4</v>
      </c>
      <c r="S133" s="44">
        <f t="shared" si="13"/>
        <v>52.519999999999996</v>
      </c>
      <c r="T133" s="63">
        <v>54.5</v>
      </c>
      <c r="U133" s="63">
        <v>51.7</v>
      </c>
      <c r="V133" s="1">
        <v>71.599999999999994</v>
      </c>
      <c r="W133" s="1">
        <v>72</v>
      </c>
      <c r="X133" s="1">
        <v>77</v>
      </c>
      <c r="Y133" s="6">
        <v>3.19</v>
      </c>
      <c r="Z133" s="6">
        <v>12</v>
      </c>
      <c r="AA133" s="44">
        <v>11361.333333333299</v>
      </c>
      <c r="AB133" s="51">
        <v>25000</v>
      </c>
      <c r="AC133" s="44">
        <v>15.8433333333333</v>
      </c>
      <c r="AD133" s="52">
        <v>50</v>
      </c>
      <c r="AE133" s="44">
        <v>-2049</v>
      </c>
      <c r="AF133" s="44">
        <v>0</v>
      </c>
      <c r="AG133" s="1">
        <v>1879</v>
      </c>
      <c r="AH133" s="1">
        <v>3689</v>
      </c>
      <c r="AI133" s="11">
        <f t="shared" si="14"/>
        <v>5568</v>
      </c>
      <c r="AJ133" s="44">
        <v>10.275714285714299</v>
      </c>
      <c r="AK133" s="44">
        <v>11.883333333333301</v>
      </c>
      <c r="AL133" s="44">
        <v>0.29563061165059501</v>
      </c>
      <c r="AM133" s="44">
        <v>10.5713448973649</v>
      </c>
      <c r="AN133" s="44">
        <v>9.9800836740636907</v>
      </c>
      <c r="AO133" s="67">
        <v>-3000</v>
      </c>
      <c r="AP133" s="67">
        <v>-5000</v>
      </c>
    </row>
    <row r="134" spans="1:42" x14ac:dyDescent="0.35">
      <c r="A134" s="3">
        <v>44237</v>
      </c>
      <c r="B134" s="103"/>
      <c r="C134" s="69" t="s">
        <v>260</v>
      </c>
      <c r="D134" s="70">
        <f t="shared" si="10"/>
        <v>0</v>
      </c>
      <c r="E134" s="46"/>
      <c r="F134" s="14">
        <v>-5000</v>
      </c>
      <c r="G134" s="29">
        <f t="shared" si="11"/>
        <v>11280</v>
      </c>
      <c r="H134" s="26" t="s">
        <v>258</v>
      </c>
      <c r="I134" s="51">
        <v>10651</v>
      </c>
      <c r="J134" s="51">
        <v>1322</v>
      </c>
      <c r="K134" s="1">
        <v>-3021.6736618351401</v>
      </c>
      <c r="L134" s="1">
        <f t="shared" si="12"/>
        <v>1</v>
      </c>
      <c r="M134" s="1">
        <v>-3249.2816981850269</v>
      </c>
      <c r="N134" s="1">
        <v>-2626.55288316324</v>
      </c>
      <c r="O134" s="63">
        <v>145</v>
      </c>
      <c r="P134" s="51">
        <v>6089</v>
      </c>
      <c r="Q134" s="64">
        <v>52.8</v>
      </c>
      <c r="R134" s="44">
        <v>11.8</v>
      </c>
      <c r="S134" s="44">
        <f t="shared" si="13"/>
        <v>53.24</v>
      </c>
      <c r="T134" s="63">
        <v>55.5</v>
      </c>
      <c r="U134" s="63">
        <v>52.1</v>
      </c>
      <c r="V134" s="1">
        <v>71.599999999999994</v>
      </c>
      <c r="W134" s="1">
        <v>72</v>
      </c>
      <c r="X134" s="1">
        <v>77</v>
      </c>
      <c r="Y134" s="6">
        <v>3.1</v>
      </c>
      <c r="Z134" s="6">
        <v>12</v>
      </c>
      <c r="AA134" s="44">
        <v>10779.333333333299</v>
      </c>
      <c r="AB134" s="51">
        <v>25000</v>
      </c>
      <c r="AC134" s="44">
        <v>15.0866666666667</v>
      </c>
      <c r="AD134" s="52">
        <v>50</v>
      </c>
      <c r="AE134" s="44">
        <v>-506</v>
      </c>
      <c r="AF134" s="44">
        <v>0</v>
      </c>
      <c r="AG134" s="1">
        <v>1882</v>
      </c>
      <c r="AH134" s="1">
        <v>1994</v>
      </c>
      <c r="AI134" s="11">
        <f t="shared" si="14"/>
        <v>3876</v>
      </c>
      <c r="AJ134" s="44">
        <v>11.635434574976101</v>
      </c>
      <c r="AK134" s="44">
        <v>12.033333333333299</v>
      </c>
      <c r="AL134" s="44">
        <v>0.32949681761548499</v>
      </c>
      <c r="AM134" s="44">
        <v>11.9649313925916</v>
      </c>
      <c r="AN134" s="44">
        <v>11.305937757360599</v>
      </c>
      <c r="AO134" s="67">
        <v>-3000</v>
      </c>
      <c r="AP134" s="67">
        <v>-5000</v>
      </c>
    </row>
    <row r="135" spans="1:42" x14ac:dyDescent="0.35">
      <c r="A135" s="3">
        <v>44238</v>
      </c>
      <c r="B135" s="103"/>
      <c r="C135" s="69" t="s">
        <v>260</v>
      </c>
      <c r="D135" s="70">
        <f t="shared" si="10"/>
        <v>0</v>
      </c>
      <c r="E135" s="46"/>
      <c r="F135" s="14">
        <v>-5000</v>
      </c>
      <c r="G135" s="29">
        <f t="shared" si="11"/>
        <v>11280</v>
      </c>
      <c r="H135" s="26" t="s">
        <v>258</v>
      </c>
      <c r="I135" s="51">
        <v>10708</v>
      </c>
      <c r="J135" s="51">
        <v>1317</v>
      </c>
      <c r="K135" s="1">
        <v>-3143.5638866901941</v>
      </c>
      <c r="L135" s="1">
        <f t="shared" si="12"/>
        <v>1</v>
      </c>
      <c r="M135" s="1">
        <v>-3312.7694840433578</v>
      </c>
      <c r="N135" s="1">
        <v>-2665.806757645576</v>
      </c>
      <c r="O135" s="63">
        <v>153</v>
      </c>
      <c r="P135" s="51">
        <v>6064</v>
      </c>
      <c r="Q135" s="64">
        <v>52.7</v>
      </c>
      <c r="R135" s="44">
        <v>12.3</v>
      </c>
      <c r="S135" s="44">
        <f t="shared" si="13"/>
        <v>54.14</v>
      </c>
      <c r="T135" s="63">
        <v>56.2</v>
      </c>
      <c r="U135" s="63">
        <v>52.3</v>
      </c>
      <c r="V135" s="1">
        <v>71.599999999999994</v>
      </c>
      <c r="W135" s="1">
        <v>72</v>
      </c>
      <c r="X135" s="1">
        <v>77</v>
      </c>
      <c r="Y135" s="6">
        <v>4.24</v>
      </c>
      <c r="Z135" s="6">
        <v>12</v>
      </c>
      <c r="AA135" s="44">
        <v>10674.666666666701</v>
      </c>
      <c r="AB135" s="51">
        <v>25000</v>
      </c>
      <c r="AC135" s="44">
        <v>13.2733333333333</v>
      </c>
      <c r="AD135" s="52">
        <v>50</v>
      </c>
      <c r="AE135" s="44">
        <v>-644</v>
      </c>
      <c r="AF135" s="44">
        <v>0</v>
      </c>
      <c r="AG135" s="1">
        <v>1880</v>
      </c>
      <c r="AH135" s="1">
        <v>2093</v>
      </c>
      <c r="AI135" s="11">
        <f t="shared" si="14"/>
        <v>3973</v>
      </c>
      <c r="AJ135" s="44">
        <v>11.9515180265655</v>
      </c>
      <c r="AK135" s="44">
        <v>12.125</v>
      </c>
      <c r="AL135" s="44">
        <v>0.300263359458386</v>
      </c>
      <c r="AM135" s="44">
        <v>12.2517813860239</v>
      </c>
      <c r="AN135" s="44">
        <v>11.6512546671071</v>
      </c>
      <c r="AO135" s="67">
        <v>-3000</v>
      </c>
      <c r="AP135" s="67">
        <v>-5000</v>
      </c>
    </row>
    <row r="136" spans="1:42" x14ac:dyDescent="0.35">
      <c r="A136" s="3">
        <v>44239</v>
      </c>
      <c r="B136" s="103"/>
      <c r="C136" s="69" t="s">
        <v>260</v>
      </c>
      <c r="D136" s="70">
        <f t="shared" si="10"/>
        <v>0</v>
      </c>
      <c r="E136" s="46"/>
      <c r="F136" s="14">
        <v>-5000</v>
      </c>
      <c r="G136" s="29">
        <f t="shared" si="11"/>
        <v>11280</v>
      </c>
      <c r="H136" s="26" t="s">
        <v>262</v>
      </c>
      <c r="I136" s="51">
        <v>11165</v>
      </c>
      <c r="J136" s="51">
        <v>1333</v>
      </c>
      <c r="K136" s="1">
        <v>-3423.3143679102604</v>
      </c>
      <c r="L136" s="1">
        <f t="shared" si="12"/>
        <v>1</v>
      </c>
      <c r="M136" s="1">
        <v>-3415.8065469876478</v>
      </c>
      <c r="N136" s="1">
        <v>-2740.8827396398856</v>
      </c>
      <c r="O136" s="63">
        <v>351</v>
      </c>
      <c r="P136" s="51">
        <v>6301</v>
      </c>
      <c r="Q136" s="64">
        <v>53.2</v>
      </c>
      <c r="R136" s="44">
        <v>12.2</v>
      </c>
      <c r="S136" s="44">
        <f t="shared" si="13"/>
        <v>53.96</v>
      </c>
      <c r="T136" s="63">
        <v>55.8</v>
      </c>
      <c r="U136" s="63">
        <v>52.5</v>
      </c>
      <c r="V136" s="1">
        <v>71.599999999999994</v>
      </c>
      <c r="W136" s="1">
        <v>72</v>
      </c>
      <c r="X136" s="1">
        <v>77</v>
      </c>
      <c r="Y136" s="6">
        <v>3.53</v>
      </c>
      <c r="Z136" s="6">
        <v>12</v>
      </c>
      <c r="AA136" s="44">
        <v>10841.333333333299</v>
      </c>
      <c r="AB136" s="51">
        <v>25000</v>
      </c>
      <c r="AC136" s="44">
        <v>12.484999999999999</v>
      </c>
      <c r="AD136" s="52">
        <v>50</v>
      </c>
      <c r="AE136" s="44">
        <v>548</v>
      </c>
      <c r="AF136" s="44">
        <v>0</v>
      </c>
      <c r="AG136" s="1">
        <v>1883</v>
      </c>
      <c r="AH136" s="1">
        <v>2393</v>
      </c>
      <c r="AI136" s="11">
        <f t="shared" si="14"/>
        <v>4276</v>
      </c>
      <c r="AJ136" s="44">
        <v>10.903720508167</v>
      </c>
      <c r="AK136" s="44">
        <v>12.2</v>
      </c>
      <c r="AL136" s="44">
        <v>0.21757075009372001</v>
      </c>
      <c r="AM136" s="44">
        <v>11.121291258260699</v>
      </c>
      <c r="AN136" s="44">
        <v>10.6861497580733</v>
      </c>
      <c r="AO136" s="67">
        <v>-3000</v>
      </c>
      <c r="AP136" s="67">
        <v>-5000</v>
      </c>
    </row>
    <row r="137" spans="1:42" x14ac:dyDescent="0.35">
      <c r="A137" s="3">
        <v>44240</v>
      </c>
      <c r="B137" s="103"/>
      <c r="C137" s="69" t="s">
        <v>260</v>
      </c>
      <c r="D137" s="70">
        <f t="shared" si="10"/>
        <v>0</v>
      </c>
      <c r="E137" s="46"/>
      <c r="F137" s="14">
        <v>-5000</v>
      </c>
      <c r="G137" s="29">
        <f t="shared" si="11"/>
        <v>11280</v>
      </c>
      <c r="H137" s="26" t="s">
        <v>262</v>
      </c>
      <c r="I137" s="51">
        <v>11030</v>
      </c>
      <c r="J137" s="51">
        <v>1329</v>
      </c>
      <c r="K137" s="1">
        <v>-3414.3929222334264</v>
      </c>
      <c r="L137" s="1">
        <f t="shared" si="12"/>
        <v>1</v>
      </c>
      <c r="M137" s="1">
        <v>-3506.9620099319386</v>
      </c>
      <c r="N137" s="1">
        <v>-2834.4661657265292</v>
      </c>
      <c r="O137" s="63">
        <v>345</v>
      </c>
      <c r="P137" s="51">
        <v>6849</v>
      </c>
      <c r="Q137" s="64">
        <v>53.6</v>
      </c>
      <c r="R137" s="44">
        <v>12.5</v>
      </c>
      <c r="S137" s="44">
        <f t="shared" si="13"/>
        <v>54.5</v>
      </c>
      <c r="T137" s="63">
        <v>56.7</v>
      </c>
      <c r="U137" s="63">
        <v>52.8</v>
      </c>
      <c r="V137" s="1">
        <v>71.599999999999994</v>
      </c>
      <c r="W137" s="1">
        <v>72</v>
      </c>
      <c r="X137" s="1">
        <v>77</v>
      </c>
      <c r="Y137" s="6">
        <v>3.66</v>
      </c>
      <c r="Z137" s="6">
        <v>12</v>
      </c>
      <c r="AA137" s="44">
        <v>10967.666666666701</v>
      </c>
      <c r="AB137" s="51">
        <v>25000</v>
      </c>
      <c r="AC137" s="44">
        <v>12.24</v>
      </c>
      <c r="AD137" s="52">
        <v>50</v>
      </c>
      <c r="AE137" s="44">
        <v>907</v>
      </c>
      <c r="AF137" s="44">
        <v>0</v>
      </c>
      <c r="AG137" s="1">
        <v>1881</v>
      </c>
      <c r="AH137" s="1">
        <v>2392</v>
      </c>
      <c r="AI137" s="11">
        <f t="shared" si="14"/>
        <v>4273</v>
      </c>
      <c r="AJ137" s="44">
        <v>9.4997824194952099</v>
      </c>
      <c r="AK137" s="44">
        <v>12.383333333333301</v>
      </c>
      <c r="AL137" s="44">
        <v>0.15629900806644301</v>
      </c>
      <c r="AM137" s="44">
        <v>9.6560814275616593</v>
      </c>
      <c r="AN137" s="44">
        <v>9.3434834114287693</v>
      </c>
      <c r="AO137" s="67">
        <v>-3000</v>
      </c>
      <c r="AP137" s="67">
        <v>-5000</v>
      </c>
    </row>
    <row r="138" spans="1:42" x14ac:dyDescent="0.35">
      <c r="A138" s="3">
        <v>44241</v>
      </c>
      <c r="B138" s="103"/>
      <c r="C138" s="69" t="s">
        <v>260</v>
      </c>
      <c r="D138" s="70">
        <f t="shared" si="10"/>
        <v>0</v>
      </c>
      <c r="E138" s="46"/>
      <c r="F138" s="14">
        <v>-5000</v>
      </c>
      <c r="G138" s="29">
        <f t="shared" si="11"/>
        <v>11280</v>
      </c>
      <c r="H138" s="26" t="s">
        <v>262</v>
      </c>
      <c r="I138" s="51">
        <v>11949</v>
      </c>
      <c r="J138" s="51">
        <v>1301</v>
      </c>
      <c r="K138" s="1">
        <v>-3423.1207896395263</v>
      </c>
      <c r="L138" s="1">
        <f t="shared" si="12"/>
        <v>1</v>
      </c>
      <c r="M138" s="1">
        <v>-3285.2131256617095</v>
      </c>
      <c r="N138" s="1">
        <v>-2940.3259338942703</v>
      </c>
      <c r="O138" s="63">
        <v>294</v>
      </c>
      <c r="P138" s="51">
        <v>8668</v>
      </c>
      <c r="Q138" s="64">
        <v>52.8</v>
      </c>
      <c r="R138" s="44">
        <v>12.5</v>
      </c>
      <c r="S138" s="44">
        <f t="shared" si="13"/>
        <v>54.5</v>
      </c>
      <c r="T138" s="44" t="s">
        <v>261</v>
      </c>
      <c r="U138" s="44" t="s">
        <v>261</v>
      </c>
      <c r="V138" s="1">
        <v>71.599999999999994</v>
      </c>
      <c r="W138" s="1">
        <v>72</v>
      </c>
      <c r="X138" s="1">
        <v>77</v>
      </c>
      <c r="Y138" s="6">
        <v>3.5</v>
      </c>
      <c r="Z138" s="6">
        <v>12</v>
      </c>
      <c r="AA138" s="44">
        <v>11381.333333333299</v>
      </c>
      <c r="AB138" s="51">
        <v>25000</v>
      </c>
      <c r="AC138" s="44" t="s">
        <v>259</v>
      </c>
      <c r="AD138" s="52">
        <v>50</v>
      </c>
      <c r="AE138" s="44">
        <v>860</v>
      </c>
      <c r="AF138" s="44">
        <v>0</v>
      </c>
      <c r="AG138" s="1">
        <v>1876</v>
      </c>
      <c r="AH138" s="1">
        <v>2398</v>
      </c>
      <c r="AI138" s="11">
        <f t="shared" si="14"/>
        <v>4274</v>
      </c>
      <c r="AJ138" s="44">
        <v>9.0748245614035099</v>
      </c>
      <c r="AK138" s="44">
        <v>12.533333333333299</v>
      </c>
      <c r="AL138" s="44">
        <v>0.14324289752175301</v>
      </c>
      <c r="AM138" s="44">
        <v>9.21806745892526</v>
      </c>
      <c r="AN138" s="44">
        <v>8.9315816638817598</v>
      </c>
      <c r="AO138" s="67">
        <v>-3000</v>
      </c>
      <c r="AP138" s="67">
        <v>-5000</v>
      </c>
    </row>
    <row r="139" spans="1:42" x14ac:dyDescent="0.35">
      <c r="A139" s="3">
        <v>44242</v>
      </c>
      <c r="B139" s="103"/>
      <c r="C139" s="69" t="s">
        <v>260</v>
      </c>
      <c r="D139" s="70">
        <f t="shared" si="10"/>
        <v>0</v>
      </c>
      <c r="E139" s="46"/>
      <c r="F139" s="14">
        <v>-5000</v>
      </c>
      <c r="G139" s="29">
        <f t="shared" si="11"/>
        <v>11280</v>
      </c>
      <c r="H139" s="26" t="s">
        <v>262</v>
      </c>
      <c r="I139" s="51">
        <v>12687</v>
      </c>
      <c r="J139" s="51">
        <v>1358</v>
      </c>
      <c r="K139" s="1">
        <v>-3422.5815559616849</v>
      </c>
      <c r="L139" s="1">
        <f t="shared" si="12"/>
        <v>1</v>
      </c>
      <c r="M139" s="1">
        <v>-3365.3947044870183</v>
      </c>
      <c r="N139" s="1">
        <v>-3056.5985318722314</v>
      </c>
      <c r="O139" s="63">
        <v>292</v>
      </c>
      <c r="P139" s="51">
        <v>9265</v>
      </c>
      <c r="Q139" s="64">
        <v>51.8</v>
      </c>
      <c r="R139" s="44">
        <v>12.6</v>
      </c>
      <c r="S139" s="44">
        <f t="shared" si="13"/>
        <v>54.68</v>
      </c>
      <c r="T139" s="63">
        <v>55.8</v>
      </c>
      <c r="U139" s="63">
        <v>52.9</v>
      </c>
      <c r="V139" s="1">
        <v>71.599999999999994</v>
      </c>
      <c r="W139" s="1">
        <v>72</v>
      </c>
      <c r="X139" s="1">
        <v>77</v>
      </c>
      <c r="Y139" s="6">
        <v>3.44</v>
      </c>
      <c r="Z139" s="6">
        <v>12</v>
      </c>
      <c r="AA139" s="44">
        <v>11888.666666666701</v>
      </c>
      <c r="AB139" s="51">
        <v>25000</v>
      </c>
      <c r="AC139" s="44" t="s">
        <v>259</v>
      </c>
      <c r="AD139" s="52">
        <v>50</v>
      </c>
      <c r="AE139" s="44">
        <v>949</v>
      </c>
      <c r="AF139" s="44">
        <v>0</v>
      </c>
      <c r="AG139" s="1">
        <v>1872</v>
      </c>
      <c r="AH139" s="1">
        <v>2387</v>
      </c>
      <c r="AI139" s="11">
        <f t="shared" si="14"/>
        <v>4259</v>
      </c>
      <c r="AJ139" s="44">
        <v>8.8743701129452592</v>
      </c>
      <c r="AK139" s="44">
        <v>12.6666666666667</v>
      </c>
      <c r="AL139" s="44">
        <v>0.13214065254702001</v>
      </c>
      <c r="AM139" s="44">
        <v>9.0065107654922905</v>
      </c>
      <c r="AN139" s="44">
        <v>8.7422294603982404</v>
      </c>
      <c r="AO139" s="67">
        <v>-3000</v>
      </c>
      <c r="AP139" s="67">
        <v>-5000</v>
      </c>
    </row>
    <row r="140" spans="1:42" x14ac:dyDescent="0.35">
      <c r="A140" s="3">
        <v>44243</v>
      </c>
      <c r="B140" s="103"/>
      <c r="C140" s="69" t="s">
        <v>260</v>
      </c>
      <c r="D140" s="70">
        <f t="shared" si="10"/>
        <v>0</v>
      </c>
      <c r="E140" s="46"/>
      <c r="F140" s="14">
        <v>-5000</v>
      </c>
      <c r="G140" s="29">
        <f t="shared" si="11"/>
        <v>11280</v>
      </c>
      <c r="H140" s="26" t="s">
        <v>262</v>
      </c>
      <c r="I140" s="51">
        <v>13427</v>
      </c>
      <c r="J140" s="51">
        <v>1386</v>
      </c>
      <c r="K140" s="1">
        <v>-4948.6306215023942</v>
      </c>
      <c r="L140" s="1">
        <f t="shared" si="12"/>
        <v>1</v>
      </c>
      <c r="M140" s="1">
        <v>-3726.4080514494585</v>
      </c>
      <c r="N140" s="1">
        <v>-3272.0031881886275</v>
      </c>
      <c r="O140" s="63">
        <v>265</v>
      </c>
      <c r="P140" s="51">
        <v>8475</v>
      </c>
      <c r="Q140" s="64">
        <v>51.5</v>
      </c>
      <c r="R140" s="44">
        <v>12.5</v>
      </c>
      <c r="S140" s="44">
        <f t="shared" si="13"/>
        <v>54.5</v>
      </c>
      <c r="T140" s="63">
        <v>55.2</v>
      </c>
      <c r="U140" s="63">
        <v>52.9</v>
      </c>
      <c r="V140" s="1">
        <v>71.599999999999994</v>
      </c>
      <c r="W140" s="1">
        <v>72</v>
      </c>
      <c r="X140" s="1">
        <v>77</v>
      </c>
      <c r="Y140" s="6">
        <v>2.79</v>
      </c>
      <c r="Z140" s="6">
        <v>12</v>
      </c>
      <c r="AA140" s="44">
        <v>12687.666666666701</v>
      </c>
      <c r="AB140" s="51">
        <v>25000</v>
      </c>
      <c r="AC140" s="44">
        <v>12.16</v>
      </c>
      <c r="AD140" s="52">
        <v>50</v>
      </c>
      <c r="AE140" s="44">
        <v>-632</v>
      </c>
      <c r="AF140" s="44">
        <v>0</v>
      </c>
      <c r="AG140" s="1">
        <v>2599</v>
      </c>
      <c r="AH140" s="1">
        <v>3377</v>
      </c>
      <c r="AI140" s="11">
        <f t="shared" si="14"/>
        <v>5976</v>
      </c>
      <c r="AJ140" s="44">
        <v>9.0862401402278703</v>
      </c>
      <c r="AK140" s="44">
        <v>12.766666666666699</v>
      </c>
      <c r="AL140" s="44">
        <v>0.15182889023094701</v>
      </c>
      <c r="AM140" s="44">
        <v>9.2380690304588207</v>
      </c>
      <c r="AN140" s="44">
        <v>8.9344112499969199</v>
      </c>
      <c r="AO140" s="67">
        <v>-3000</v>
      </c>
      <c r="AP140" s="67">
        <v>-5000</v>
      </c>
    </row>
    <row r="141" spans="1:42" x14ac:dyDescent="0.35">
      <c r="A141" s="3">
        <v>44244</v>
      </c>
      <c r="B141" s="103"/>
      <c r="C141" s="69" t="s">
        <v>260</v>
      </c>
      <c r="D141" s="70">
        <f t="shared" si="10"/>
        <v>0</v>
      </c>
      <c r="E141" s="46"/>
      <c r="F141" s="14">
        <v>-5000</v>
      </c>
      <c r="G141" s="29">
        <f t="shared" si="11"/>
        <v>11280</v>
      </c>
      <c r="H141" s="26" t="s">
        <v>262</v>
      </c>
      <c r="I141" s="51">
        <v>13310</v>
      </c>
      <c r="J141" s="51">
        <v>1359</v>
      </c>
      <c r="K141" s="1">
        <v>-4624.0597442651888</v>
      </c>
      <c r="L141" s="1">
        <f t="shared" si="12"/>
        <v>1</v>
      </c>
      <c r="M141" s="1">
        <v>-3966.5571267204441</v>
      </c>
      <c r="N141" s="1">
        <v>-3431.089834203608</v>
      </c>
      <c r="O141" s="63">
        <v>220</v>
      </c>
      <c r="P141" s="51">
        <v>8660</v>
      </c>
      <c r="Q141" s="64">
        <v>51.3</v>
      </c>
      <c r="R141" s="44">
        <v>12.3</v>
      </c>
      <c r="S141" s="44">
        <f t="shared" si="13"/>
        <v>54.14</v>
      </c>
      <c r="T141" s="63">
        <v>54.7</v>
      </c>
      <c r="U141" s="63">
        <v>52.7</v>
      </c>
      <c r="V141" s="1">
        <v>71.599999999999994</v>
      </c>
      <c r="W141" s="1">
        <v>72</v>
      </c>
      <c r="X141" s="1">
        <v>77</v>
      </c>
      <c r="Y141" s="6">
        <v>3.18</v>
      </c>
      <c r="Z141" s="6">
        <v>12</v>
      </c>
      <c r="AA141" s="44">
        <v>13141.333333333299</v>
      </c>
      <c r="AB141" s="51">
        <v>25000</v>
      </c>
      <c r="AC141" s="44">
        <v>13.39</v>
      </c>
      <c r="AD141" s="52">
        <v>50</v>
      </c>
      <c r="AE141" s="44">
        <v>-1556</v>
      </c>
      <c r="AF141" s="44">
        <v>0</v>
      </c>
      <c r="AG141" s="1">
        <v>2597</v>
      </c>
      <c r="AH141" s="1">
        <v>3039</v>
      </c>
      <c r="AI141" s="11">
        <f t="shared" si="14"/>
        <v>5636</v>
      </c>
      <c r="AJ141" s="44">
        <v>9.3974672489083009</v>
      </c>
      <c r="AK141" s="44">
        <v>12.7916666666667</v>
      </c>
      <c r="AL141" s="44">
        <v>0.176282891433578</v>
      </c>
      <c r="AM141" s="44">
        <v>9.5737501403418808</v>
      </c>
      <c r="AN141" s="44">
        <v>9.2211843574747192</v>
      </c>
      <c r="AO141" s="67">
        <v>-3000</v>
      </c>
      <c r="AP141" s="67">
        <v>-5000</v>
      </c>
    </row>
    <row r="142" spans="1:42" x14ac:dyDescent="0.35">
      <c r="A142" s="3">
        <v>44245</v>
      </c>
      <c r="B142" s="103"/>
      <c r="C142" s="69" t="s">
        <v>260</v>
      </c>
      <c r="D142" s="70">
        <f t="shared" si="10"/>
        <v>0</v>
      </c>
      <c r="E142" s="46"/>
      <c r="F142" s="14">
        <v>-5000</v>
      </c>
      <c r="G142" s="29">
        <f t="shared" si="11"/>
        <v>11280</v>
      </c>
      <c r="H142" s="26" t="s">
        <v>262</v>
      </c>
      <c r="I142" s="51">
        <v>13085</v>
      </c>
      <c r="J142" s="51">
        <v>1322</v>
      </c>
      <c r="K142" s="1">
        <v>-4989.5987540962942</v>
      </c>
      <c r="L142" s="1">
        <f t="shared" si="12"/>
        <v>1</v>
      </c>
      <c r="M142" s="1">
        <v>-4281.5982930930168</v>
      </c>
      <c r="N142" s="1">
        <v>-3598.2564780600669</v>
      </c>
      <c r="O142" s="63">
        <v>195</v>
      </c>
      <c r="P142" s="51">
        <v>8310</v>
      </c>
      <c r="Q142" s="64">
        <v>51</v>
      </c>
      <c r="R142" s="44">
        <v>12.2</v>
      </c>
      <c r="S142" s="44">
        <f t="shared" si="13"/>
        <v>53.96</v>
      </c>
      <c r="T142" s="63">
        <v>53.8</v>
      </c>
      <c r="U142" s="63">
        <v>52.7</v>
      </c>
      <c r="V142" s="1">
        <v>71.599999999999994</v>
      </c>
      <c r="W142" s="1">
        <v>72</v>
      </c>
      <c r="X142" s="1">
        <v>77</v>
      </c>
      <c r="Y142" s="6">
        <v>3.79</v>
      </c>
      <c r="Z142" s="6">
        <v>12</v>
      </c>
      <c r="AA142" s="44">
        <v>13274</v>
      </c>
      <c r="AB142" s="51">
        <v>25000</v>
      </c>
      <c r="AC142" s="44">
        <v>14.1</v>
      </c>
      <c r="AD142" s="52">
        <v>50</v>
      </c>
      <c r="AE142" s="44">
        <v>-2061</v>
      </c>
      <c r="AF142" s="44">
        <v>0</v>
      </c>
      <c r="AG142" s="1">
        <v>2577</v>
      </c>
      <c r="AH142" s="1">
        <v>3398</v>
      </c>
      <c r="AI142" s="11">
        <f t="shared" si="14"/>
        <v>5975</v>
      </c>
      <c r="AJ142" s="44">
        <v>9.0497395833333307</v>
      </c>
      <c r="AK142" s="44">
        <v>12.766666666666699</v>
      </c>
      <c r="AL142" s="44">
        <v>0.16162568205721001</v>
      </c>
      <c r="AM142" s="44">
        <v>9.2113652653905405</v>
      </c>
      <c r="AN142" s="44">
        <v>8.8881139012761192</v>
      </c>
      <c r="AO142" s="67">
        <v>-3000</v>
      </c>
      <c r="AP142" s="67">
        <v>-5000</v>
      </c>
    </row>
    <row r="143" spans="1:42" x14ac:dyDescent="0.35">
      <c r="A143" s="3">
        <v>44246</v>
      </c>
      <c r="B143" s="104"/>
      <c r="C143" s="69" t="s">
        <v>260</v>
      </c>
      <c r="D143" s="70">
        <f t="shared" si="10"/>
        <v>0</v>
      </c>
      <c r="E143" s="46"/>
      <c r="F143" s="14">
        <v>-5000</v>
      </c>
      <c r="G143" s="29">
        <f t="shared" si="11"/>
        <v>11280</v>
      </c>
      <c r="H143" s="26" t="s">
        <v>262</v>
      </c>
      <c r="I143" s="51">
        <v>12322</v>
      </c>
      <c r="J143" s="51">
        <v>1293</v>
      </c>
      <c r="K143" s="1">
        <v>-5051.1554024451725</v>
      </c>
      <c r="L143" s="1">
        <f t="shared" si="12"/>
        <v>0</v>
      </c>
      <c r="M143" s="1">
        <v>-4607.2052156541477</v>
      </c>
      <c r="N143" s="1">
        <v>-3763.3447525478064</v>
      </c>
      <c r="O143" s="63">
        <v>186</v>
      </c>
      <c r="P143" s="51">
        <v>7518</v>
      </c>
      <c r="Q143" s="64">
        <v>50.9</v>
      </c>
      <c r="R143" s="44">
        <v>12.4</v>
      </c>
      <c r="S143" s="44">
        <f t="shared" si="13"/>
        <v>54.32</v>
      </c>
      <c r="T143" s="63">
        <v>54.7</v>
      </c>
      <c r="U143" s="63">
        <v>53.1</v>
      </c>
      <c r="V143" s="1">
        <v>71.599999999999994</v>
      </c>
      <c r="W143" s="1">
        <v>72</v>
      </c>
      <c r="X143" s="1">
        <v>77</v>
      </c>
      <c r="Y143" s="6">
        <v>4.5199999999999996</v>
      </c>
      <c r="Z143" s="6">
        <v>12</v>
      </c>
      <c r="AA143" s="44">
        <v>12905.666666666701</v>
      </c>
      <c r="AB143" s="51">
        <v>25000</v>
      </c>
      <c r="AC143" s="44">
        <v>14.99</v>
      </c>
      <c r="AD143" s="52">
        <v>50</v>
      </c>
      <c r="AE143" s="44">
        <v>-2263</v>
      </c>
      <c r="AF143" s="44">
        <v>0</v>
      </c>
      <c r="AG143" s="1">
        <v>3329</v>
      </c>
      <c r="AH143" s="1">
        <v>2698</v>
      </c>
      <c r="AI143" s="11">
        <f t="shared" si="14"/>
        <v>6027</v>
      </c>
      <c r="AJ143" s="44">
        <v>9.0520869565217392</v>
      </c>
      <c r="AK143" s="44">
        <v>12.6666666666667</v>
      </c>
      <c r="AL143" s="44">
        <v>0.17508518701651399</v>
      </c>
      <c r="AM143" s="44">
        <v>9.2271721435382492</v>
      </c>
      <c r="AN143" s="44">
        <v>8.8770017695052292</v>
      </c>
      <c r="AO143" s="67">
        <v>-3000</v>
      </c>
      <c r="AP143" s="67">
        <v>-5000</v>
      </c>
    </row>
    <row r="144" spans="1:42" x14ac:dyDescent="0.35">
      <c r="A144" s="3">
        <v>44247</v>
      </c>
      <c r="B144" s="104"/>
      <c r="C144" s="69" t="s">
        <v>260</v>
      </c>
      <c r="D144" s="70">
        <f t="shared" si="10"/>
        <v>0</v>
      </c>
      <c r="E144" s="46"/>
      <c r="F144" s="14">
        <v>-5000</v>
      </c>
      <c r="G144" s="29">
        <f t="shared" si="11"/>
        <v>11280</v>
      </c>
      <c r="H144" s="26" t="s">
        <v>262</v>
      </c>
      <c r="I144" s="51">
        <v>11456</v>
      </c>
      <c r="J144" s="51">
        <v>1332</v>
      </c>
      <c r="K144" s="1">
        <v>-5034.186017519537</v>
      </c>
      <c r="L144" s="1">
        <f t="shared" si="12"/>
        <v>0</v>
      </c>
      <c r="M144" s="1">
        <v>-4929.5261079657175</v>
      </c>
      <c r="N144" s="1">
        <v>-3921.063399699306</v>
      </c>
      <c r="O144" s="63">
        <v>191</v>
      </c>
      <c r="P144" s="51">
        <v>6910</v>
      </c>
      <c r="Q144" s="64">
        <v>50.7</v>
      </c>
      <c r="R144" s="44">
        <v>12.3</v>
      </c>
      <c r="S144" s="44">
        <f t="shared" si="13"/>
        <v>54.14</v>
      </c>
      <c r="T144" s="63">
        <v>54.8</v>
      </c>
      <c r="U144" s="63">
        <v>53.1</v>
      </c>
      <c r="V144" s="1">
        <v>71.599999999999994</v>
      </c>
      <c r="W144" s="1">
        <v>72</v>
      </c>
      <c r="X144" s="1">
        <v>77</v>
      </c>
      <c r="Y144" s="6">
        <v>4.24</v>
      </c>
      <c r="Z144" s="6">
        <v>12</v>
      </c>
      <c r="AA144" s="44">
        <v>12287.666666666701</v>
      </c>
      <c r="AB144" s="51">
        <v>25000</v>
      </c>
      <c r="AC144" s="44">
        <v>14.0066666666667</v>
      </c>
      <c r="AD144" s="52">
        <v>50</v>
      </c>
      <c r="AE144" s="44">
        <v>-2402</v>
      </c>
      <c r="AF144" s="44">
        <v>0</v>
      </c>
      <c r="AG144" s="1">
        <v>3319</v>
      </c>
      <c r="AH144" s="1">
        <v>2694</v>
      </c>
      <c r="AI144" s="11">
        <f t="shared" si="14"/>
        <v>6013</v>
      </c>
      <c r="AJ144" s="44">
        <v>8.9806956521739103</v>
      </c>
      <c r="AK144" s="44">
        <v>12.6</v>
      </c>
      <c r="AL144" s="44">
        <v>0.18811738244227</v>
      </c>
      <c r="AM144" s="44">
        <v>9.1688130346161802</v>
      </c>
      <c r="AN144" s="44">
        <v>8.7925782697316404</v>
      </c>
      <c r="AO144" s="67">
        <v>-3000</v>
      </c>
      <c r="AP144" s="67">
        <v>-5000</v>
      </c>
    </row>
    <row r="145" spans="1:42" x14ac:dyDescent="0.35">
      <c r="A145" s="3">
        <v>44248</v>
      </c>
      <c r="B145" s="103"/>
      <c r="C145" s="69" t="s">
        <v>260</v>
      </c>
      <c r="D145" s="70">
        <f t="shared" si="10"/>
        <v>0</v>
      </c>
      <c r="E145" s="46"/>
      <c r="F145" s="14">
        <v>-5000</v>
      </c>
      <c r="G145" s="29">
        <f t="shared" si="11"/>
        <v>11280</v>
      </c>
      <c r="H145" s="26" t="s">
        <v>262</v>
      </c>
      <c r="I145" s="51">
        <v>10740</v>
      </c>
      <c r="J145" s="51">
        <v>1577</v>
      </c>
      <c r="K145" s="1">
        <v>-4826.4951653642556</v>
      </c>
      <c r="L145" s="1">
        <f t="shared" si="12"/>
        <v>1</v>
      </c>
      <c r="M145" s="1">
        <v>-4905.0990167380896</v>
      </c>
      <c r="N145" s="1">
        <v>-4058.08955056898</v>
      </c>
      <c r="O145" s="63">
        <v>178</v>
      </c>
      <c r="P145" s="51">
        <v>6619</v>
      </c>
      <c r="Q145" s="64">
        <v>51.1</v>
      </c>
      <c r="R145" s="44">
        <v>12.4</v>
      </c>
      <c r="S145" s="44">
        <f t="shared" si="13"/>
        <v>54.32</v>
      </c>
      <c r="T145" s="63">
        <v>54.6</v>
      </c>
      <c r="U145" s="63">
        <v>53.2</v>
      </c>
      <c r="V145" s="1">
        <v>71.599999999999994</v>
      </c>
      <c r="W145" s="1">
        <v>72</v>
      </c>
      <c r="X145" s="1">
        <v>77</v>
      </c>
      <c r="Y145" s="6">
        <v>3.63</v>
      </c>
      <c r="Z145" s="6">
        <v>12</v>
      </c>
      <c r="AA145" s="44">
        <v>11506</v>
      </c>
      <c r="AB145" s="51">
        <v>25000</v>
      </c>
      <c r="AC145" s="44">
        <v>12.543333333333299</v>
      </c>
      <c r="AD145" s="52">
        <v>50</v>
      </c>
      <c r="AE145" s="44">
        <v>-2262</v>
      </c>
      <c r="AF145" s="44">
        <v>0</v>
      </c>
      <c r="AG145" s="1">
        <v>3300</v>
      </c>
      <c r="AH145" s="1">
        <v>2493</v>
      </c>
      <c r="AI145" s="11">
        <f t="shared" si="14"/>
        <v>5793</v>
      </c>
      <c r="AJ145" s="44">
        <v>9.1746724890829707</v>
      </c>
      <c r="AK145" s="44">
        <v>12.658333333333299</v>
      </c>
      <c r="AL145" s="44">
        <v>0.21724894988270399</v>
      </c>
      <c r="AM145" s="44">
        <v>9.3919214389656709</v>
      </c>
      <c r="AN145" s="44">
        <v>8.9574235392002706</v>
      </c>
      <c r="AO145" s="67">
        <v>-3000</v>
      </c>
      <c r="AP145" s="67">
        <v>-5000</v>
      </c>
    </row>
    <row r="146" spans="1:42" x14ac:dyDescent="0.35">
      <c r="A146" s="3">
        <v>44249</v>
      </c>
      <c r="B146" s="103"/>
      <c r="C146" s="69" t="s">
        <v>260</v>
      </c>
      <c r="D146" s="70">
        <f t="shared" si="10"/>
        <v>0</v>
      </c>
      <c r="E146" s="46"/>
      <c r="F146" s="14">
        <v>-5000</v>
      </c>
      <c r="G146" s="29">
        <f t="shared" si="11"/>
        <v>11280</v>
      </c>
      <c r="H146" s="26" t="s">
        <v>258</v>
      </c>
      <c r="I146" s="51">
        <v>9904</v>
      </c>
      <c r="J146" s="51">
        <v>1535</v>
      </c>
      <c r="K146" s="1">
        <v>-3572.5223987900181</v>
      </c>
      <c r="L146" s="1">
        <f t="shared" si="12"/>
        <v>1</v>
      </c>
      <c r="M146" s="1">
        <v>-4694.7915476430553</v>
      </c>
      <c r="N146" s="1">
        <v>-4101.9400356602691</v>
      </c>
      <c r="O146" s="63">
        <v>167</v>
      </c>
      <c r="P146" s="51">
        <v>6457</v>
      </c>
      <c r="Q146" s="64">
        <v>51.7</v>
      </c>
      <c r="R146" s="44">
        <v>12.5</v>
      </c>
      <c r="S146" s="44">
        <f t="shared" si="13"/>
        <v>54.5</v>
      </c>
      <c r="T146" s="63">
        <v>55.2</v>
      </c>
      <c r="U146" s="63">
        <v>53.5</v>
      </c>
      <c r="V146" s="1">
        <v>71.599999999999994</v>
      </c>
      <c r="W146" s="1">
        <v>72</v>
      </c>
      <c r="X146" s="1">
        <v>77</v>
      </c>
      <c r="Y146" s="6">
        <v>3.41</v>
      </c>
      <c r="Z146" s="6">
        <v>12</v>
      </c>
      <c r="AA146" s="44">
        <v>10700</v>
      </c>
      <c r="AB146" s="51">
        <v>25000</v>
      </c>
      <c r="AC146" s="44">
        <v>10.713333333333299</v>
      </c>
      <c r="AD146" s="52">
        <v>50</v>
      </c>
      <c r="AE146" s="44">
        <v>-887</v>
      </c>
      <c r="AF146" s="44">
        <v>0</v>
      </c>
      <c r="AG146" s="1">
        <v>2549</v>
      </c>
      <c r="AH146" s="1">
        <v>1994</v>
      </c>
      <c r="AI146" s="11">
        <f t="shared" si="14"/>
        <v>4543</v>
      </c>
      <c r="AJ146" s="44">
        <v>9.4287206266318506</v>
      </c>
      <c r="AK146" s="44">
        <v>12.725</v>
      </c>
      <c r="AL146" s="44">
        <v>0.226516361337712</v>
      </c>
      <c r="AM146" s="44">
        <v>9.6552369879695696</v>
      </c>
      <c r="AN146" s="44">
        <v>9.2022042652941405</v>
      </c>
      <c r="AO146" s="67">
        <v>-3000</v>
      </c>
      <c r="AP146" s="67">
        <v>-5000</v>
      </c>
    </row>
    <row r="147" spans="1:42" x14ac:dyDescent="0.35">
      <c r="A147" s="3">
        <v>44250</v>
      </c>
      <c r="B147" s="103"/>
      <c r="C147" s="69" t="s">
        <v>260</v>
      </c>
      <c r="D147" s="70">
        <f t="shared" si="10"/>
        <v>0</v>
      </c>
      <c r="E147" s="46"/>
      <c r="F147" s="14">
        <v>-5000</v>
      </c>
      <c r="G147" s="29">
        <f t="shared" si="11"/>
        <v>11280</v>
      </c>
      <c r="H147" s="26" t="s">
        <v>258</v>
      </c>
      <c r="I147" s="51">
        <v>10065</v>
      </c>
      <c r="J147" s="51">
        <v>1366</v>
      </c>
      <c r="K147" s="1">
        <v>-2832.9508779934463</v>
      </c>
      <c r="L147" s="1">
        <f t="shared" si="12"/>
        <v>1</v>
      </c>
      <c r="M147" s="1">
        <v>-4263.4619724224858</v>
      </c>
      <c r="N147" s="1">
        <v>-3980.5890118747534</v>
      </c>
      <c r="O147" s="63">
        <v>165</v>
      </c>
      <c r="P147" s="51">
        <v>6058</v>
      </c>
      <c r="Q147" s="64">
        <v>50.3</v>
      </c>
      <c r="R147" s="44">
        <v>12.9</v>
      </c>
      <c r="S147" s="44">
        <f t="shared" si="13"/>
        <v>55.22</v>
      </c>
      <c r="T147" s="63">
        <v>56.3</v>
      </c>
      <c r="U147" s="63">
        <v>54</v>
      </c>
      <c r="V147" s="1">
        <v>71.599999999999994</v>
      </c>
      <c r="W147" s="1">
        <v>72</v>
      </c>
      <c r="X147" s="1">
        <v>77</v>
      </c>
      <c r="Y147" s="6">
        <v>3.17</v>
      </c>
      <c r="Z147" s="6">
        <v>12</v>
      </c>
      <c r="AA147" s="44">
        <v>10236.333333333299</v>
      </c>
      <c r="AB147" s="51">
        <v>25000</v>
      </c>
      <c r="AC147" s="44">
        <v>9.43</v>
      </c>
      <c r="AD147" s="52">
        <v>50</v>
      </c>
      <c r="AE147" s="44">
        <v>-219</v>
      </c>
      <c r="AF147" s="44">
        <v>0</v>
      </c>
      <c r="AG147" s="1">
        <v>2553</v>
      </c>
      <c r="AH147" s="1">
        <v>1197</v>
      </c>
      <c r="AI147" s="11">
        <f t="shared" si="14"/>
        <v>3750</v>
      </c>
      <c r="AJ147" s="44">
        <v>10.6871951219512</v>
      </c>
      <c r="AK147" s="44">
        <v>12.6916666666667</v>
      </c>
      <c r="AL147" s="44">
        <v>0.29362644152237599</v>
      </c>
      <c r="AM147" s="44">
        <v>10.980821563473601</v>
      </c>
      <c r="AN147" s="44">
        <v>10.3935686804288</v>
      </c>
      <c r="AO147" s="67">
        <v>-2500</v>
      </c>
      <c r="AP147" s="67">
        <v>-4500</v>
      </c>
    </row>
    <row r="148" spans="1:42" x14ac:dyDescent="0.35">
      <c r="A148" s="3">
        <v>44251</v>
      </c>
      <c r="B148" s="103"/>
      <c r="C148" s="69" t="s">
        <v>260</v>
      </c>
      <c r="D148" s="70">
        <f t="shared" si="10"/>
        <v>0</v>
      </c>
      <c r="E148" s="46"/>
      <c r="F148" s="14">
        <v>-5000</v>
      </c>
      <c r="G148" s="29">
        <f t="shared" si="11"/>
        <v>11280</v>
      </c>
      <c r="H148" s="26" t="s">
        <v>258</v>
      </c>
      <c r="I148" s="51">
        <v>10028</v>
      </c>
      <c r="J148" s="51">
        <v>1210</v>
      </c>
      <c r="K148" s="1">
        <v>-2996.2844877741368</v>
      </c>
      <c r="L148" s="1">
        <f t="shared" si="12"/>
        <v>1</v>
      </c>
      <c r="M148" s="1">
        <v>-3852.4877894882784</v>
      </c>
      <c r="N148" s="1">
        <v>-3978.7754994418246</v>
      </c>
      <c r="O148" s="63">
        <v>161</v>
      </c>
      <c r="P148" s="51">
        <v>5784</v>
      </c>
      <c r="Q148" s="64">
        <v>51.4</v>
      </c>
      <c r="R148" s="44">
        <v>13.1</v>
      </c>
      <c r="S148" s="44">
        <f t="shared" si="13"/>
        <v>55.58</v>
      </c>
      <c r="T148" s="63">
        <v>56.3</v>
      </c>
      <c r="U148" s="63">
        <v>53.9</v>
      </c>
      <c r="V148" s="1">
        <v>71.599999999999994</v>
      </c>
      <c r="W148" s="1">
        <v>72</v>
      </c>
      <c r="X148" s="1">
        <v>77</v>
      </c>
      <c r="Y148" s="6">
        <v>3.44</v>
      </c>
      <c r="Z148" s="6">
        <v>12</v>
      </c>
      <c r="AA148" s="44">
        <v>9999</v>
      </c>
      <c r="AB148" s="51">
        <v>25000</v>
      </c>
      <c r="AC148" s="44">
        <v>8.1033333333333299</v>
      </c>
      <c r="AD148" s="52">
        <v>50</v>
      </c>
      <c r="AE148" s="44">
        <v>-453</v>
      </c>
      <c r="AF148" s="44">
        <v>0</v>
      </c>
      <c r="AG148" s="1">
        <v>2567</v>
      </c>
      <c r="AH148" s="1">
        <v>1295</v>
      </c>
      <c r="AI148" s="11">
        <f t="shared" si="14"/>
        <v>3862</v>
      </c>
      <c r="AJ148" s="44">
        <v>11.727871772039199</v>
      </c>
      <c r="AK148" s="44">
        <v>12.6833333333333</v>
      </c>
      <c r="AL148" s="44">
        <v>0.35253872005312897</v>
      </c>
      <c r="AM148" s="44">
        <v>12.0804104920923</v>
      </c>
      <c r="AN148" s="44">
        <v>11.3753330519861</v>
      </c>
      <c r="AO148" s="67">
        <v>-2500</v>
      </c>
      <c r="AP148" s="67">
        <v>-4500</v>
      </c>
    </row>
    <row r="149" spans="1:42" x14ac:dyDescent="0.35">
      <c r="A149" s="3">
        <v>44252</v>
      </c>
      <c r="B149" s="103"/>
      <c r="C149" s="69" t="s">
        <v>260</v>
      </c>
      <c r="D149" s="70">
        <f t="shared" si="10"/>
        <v>0</v>
      </c>
      <c r="E149" s="46"/>
      <c r="F149" s="14">
        <v>-5000</v>
      </c>
      <c r="G149" s="29">
        <f t="shared" si="11"/>
        <v>11280</v>
      </c>
      <c r="H149" s="26" t="s">
        <v>258</v>
      </c>
      <c r="I149" s="51">
        <v>9079</v>
      </c>
      <c r="J149" s="51">
        <v>1120</v>
      </c>
      <c r="K149" s="1">
        <v>-2578.7500889841194</v>
      </c>
      <c r="L149" s="1">
        <f t="shared" si="12"/>
        <v>1</v>
      </c>
      <c r="M149" s="1">
        <v>-3361.4006037811951</v>
      </c>
      <c r="N149" s="1">
        <v>-3938.431656748533</v>
      </c>
      <c r="O149" s="63">
        <v>154</v>
      </c>
      <c r="P149" s="51">
        <v>5573</v>
      </c>
      <c r="Q149" s="64">
        <v>52</v>
      </c>
      <c r="R149" s="44">
        <v>12.6</v>
      </c>
      <c r="S149" s="44">
        <f t="shared" si="13"/>
        <v>54.68</v>
      </c>
      <c r="T149" s="63">
        <v>54.2</v>
      </c>
      <c r="U149" s="63">
        <v>53.5</v>
      </c>
      <c r="V149" s="1">
        <v>71.599999999999994</v>
      </c>
      <c r="W149" s="1">
        <v>72</v>
      </c>
      <c r="X149" s="1">
        <v>77</v>
      </c>
      <c r="Y149" s="6">
        <v>4.67</v>
      </c>
      <c r="Z149" s="6">
        <v>12</v>
      </c>
      <c r="AA149" s="44">
        <v>9724</v>
      </c>
      <c r="AB149" s="51">
        <v>25000</v>
      </c>
      <c r="AC149" s="44">
        <v>7.0566666666666702</v>
      </c>
      <c r="AD149" s="52">
        <v>50</v>
      </c>
      <c r="AE149" s="44">
        <v>-107</v>
      </c>
      <c r="AF149" s="44">
        <v>0</v>
      </c>
      <c r="AG149" s="1">
        <v>1633</v>
      </c>
      <c r="AH149" s="1">
        <v>1685</v>
      </c>
      <c r="AI149" s="11">
        <f t="shared" si="14"/>
        <v>3318</v>
      </c>
      <c r="AJ149" s="44">
        <v>10.2276707530648</v>
      </c>
      <c r="AK149" s="44">
        <v>12.75</v>
      </c>
      <c r="AL149" s="44">
        <v>0.218260368177918</v>
      </c>
      <c r="AM149" s="44">
        <v>10.445931121242699</v>
      </c>
      <c r="AN149" s="44">
        <v>10.0094103848869</v>
      </c>
      <c r="AO149" s="67">
        <v>-2500</v>
      </c>
      <c r="AP149" s="67">
        <v>-4500</v>
      </c>
    </row>
    <row r="150" spans="1:42" x14ac:dyDescent="0.35">
      <c r="A150" s="3">
        <v>44253</v>
      </c>
      <c r="B150" s="103"/>
      <c r="C150" s="69" t="s">
        <v>260</v>
      </c>
      <c r="D150" s="70">
        <f t="shared" si="10"/>
        <v>0</v>
      </c>
      <c r="E150" s="46"/>
      <c r="F150" s="14">
        <v>-5000</v>
      </c>
      <c r="G150" s="29">
        <f t="shared" si="11"/>
        <v>11280</v>
      </c>
      <c r="H150" s="26" t="s">
        <v>258</v>
      </c>
      <c r="I150" s="51">
        <v>8911</v>
      </c>
      <c r="J150" s="51">
        <v>1022</v>
      </c>
      <c r="K150" s="1">
        <v>-2468.456075623897</v>
      </c>
      <c r="L150" s="1">
        <f t="shared" si="12"/>
        <v>1</v>
      </c>
      <c r="M150" s="1">
        <v>-2889.7927858331236</v>
      </c>
      <c r="N150" s="1">
        <v>-3870.2274930137928</v>
      </c>
      <c r="O150" s="63">
        <v>150</v>
      </c>
      <c r="P150" s="51">
        <v>5325</v>
      </c>
      <c r="Q150" s="64">
        <v>51.5</v>
      </c>
      <c r="R150" s="44">
        <v>12.7</v>
      </c>
      <c r="S150" s="44">
        <f t="shared" si="13"/>
        <v>54.86</v>
      </c>
      <c r="T150" s="63">
        <v>54.7</v>
      </c>
      <c r="U150" s="63">
        <v>53.7</v>
      </c>
      <c r="V150" s="1">
        <v>71.599999999999994</v>
      </c>
      <c r="W150" s="1">
        <v>72</v>
      </c>
      <c r="X150" s="1">
        <v>77</v>
      </c>
      <c r="Y150" s="6">
        <v>5.41</v>
      </c>
      <c r="Z150" s="6">
        <v>12</v>
      </c>
      <c r="AA150" s="44">
        <v>9339.3333333333303</v>
      </c>
      <c r="AB150" s="51">
        <v>25000</v>
      </c>
      <c r="AC150" s="44">
        <v>6.5066666666666704</v>
      </c>
      <c r="AD150" s="52">
        <v>50</v>
      </c>
      <c r="AE150" s="44">
        <v>-170</v>
      </c>
      <c r="AF150" s="44">
        <v>0</v>
      </c>
      <c r="AG150" s="1">
        <v>975</v>
      </c>
      <c r="AH150" s="1">
        <v>2089</v>
      </c>
      <c r="AI150" s="11">
        <f t="shared" si="14"/>
        <v>3064</v>
      </c>
      <c r="AJ150" s="44">
        <v>9.6191823899371105</v>
      </c>
      <c r="AK150" s="44">
        <v>12.841666666666701</v>
      </c>
      <c r="AL150" s="44">
        <v>0.17520461752442501</v>
      </c>
      <c r="AM150" s="44">
        <v>9.7943870074615305</v>
      </c>
      <c r="AN150" s="44">
        <v>9.4439777724126799</v>
      </c>
      <c r="AO150" s="67">
        <v>-2500</v>
      </c>
      <c r="AP150" s="67">
        <v>-4500</v>
      </c>
    </row>
    <row r="151" spans="1:42" x14ac:dyDescent="0.35">
      <c r="A151" s="3">
        <v>44254</v>
      </c>
      <c r="B151" s="103"/>
      <c r="C151" s="69" t="s">
        <v>260</v>
      </c>
      <c r="D151" s="70">
        <f t="shared" si="10"/>
        <v>0</v>
      </c>
      <c r="E151" s="46"/>
      <c r="F151" s="14">
        <v>-5000</v>
      </c>
      <c r="G151" s="29">
        <f t="shared" si="11"/>
        <v>11280</v>
      </c>
      <c r="H151" s="26" t="s">
        <v>258</v>
      </c>
      <c r="I151" s="51">
        <v>9201</v>
      </c>
      <c r="J151" s="63">
        <v>927</v>
      </c>
      <c r="K151" s="1">
        <v>-1691.1162341820013</v>
      </c>
      <c r="L151" s="1">
        <f t="shared" si="12"/>
        <v>1</v>
      </c>
      <c r="M151" s="1">
        <v>-2513.5115529115201</v>
      </c>
      <c r="N151" s="1">
        <v>-3747.1363010101195</v>
      </c>
      <c r="O151" s="63">
        <v>147</v>
      </c>
      <c r="P151" s="51">
        <v>5123</v>
      </c>
      <c r="Q151" s="64">
        <v>51.8</v>
      </c>
      <c r="R151" s="44">
        <v>12.9</v>
      </c>
      <c r="S151" s="44">
        <f t="shared" si="13"/>
        <v>55.22</v>
      </c>
      <c r="T151" s="63">
        <v>55</v>
      </c>
      <c r="U151" s="63">
        <v>53.5</v>
      </c>
      <c r="V151" s="1">
        <v>71.599999999999994</v>
      </c>
      <c r="W151" s="1">
        <v>72</v>
      </c>
      <c r="X151" s="1">
        <v>77</v>
      </c>
      <c r="Y151" s="6">
        <v>5.44</v>
      </c>
      <c r="Z151" s="6">
        <v>12</v>
      </c>
      <c r="AA151" s="44">
        <v>9063.6666666666697</v>
      </c>
      <c r="AB151" s="51">
        <v>25000</v>
      </c>
      <c r="AC151" s="44">
        <v>6.4</v>
      </c>
      <c r="AD151" s="52">
        <v>50</v>
      </c>
      <c r="AE151" s="44">
        <v>602</v>
      </c>
      <c r="AF151" s="44">
        <v>0</v>
      </c>
      <c r="AG151" s="1">
        <v>975</v>
      </c>
      <c r="AH151" s="1">
        <v>1186</v>
      </c>
      <c r="AI151" s="11">
        <f t="shared" si="14"/>
        <v>2161</v>
      </c>
      <c r="AJ151" s="44">
        <v>9.1214285714285701</v>
      </c>
      <c r="AK151" s="44">
        <v>12.85</v>
      </c>
      <c r="AL151" s="44">
        <v>0.15436184605018799</v>
      </c>
      <c r="AM151" s="44">
        <v>9.2757904174787598</v>
      </c>
      <c r="AN151" s="44">
        <v>8.9670667253783805</v>
      </c>
      <c r="AO151" s="67">
        <v>-2500</v>
      </c>
      <c r="AP151" s="67">
        <v>-4500</v>
      </c>
    </row>
    <row r="152" spans="1:42" x14ac:dyDescent="0.35">
      <c r="A152" s="3">
        <v>44255</v>
      </c>
      <c r="B152" s="103"/>
      <c r="C152" s="69" t="s">
        <v>260</v>
      </c>
      <c r="D152" s="70">
        <f t="shared" si="10"/>
        <v>0</v>
      </c>
      <c r="E152" s="46"/>
      <c r="F152" s="14">
        <v>-5000</v>
      </c>
      <c r="G152" s="29">
        <f t="shared" si="11"/>
        <v>11280</v>
      </c>
      <c r="H152" s="26" t="s">
        <v>258</v>
      </c>
      <c r="I152" s="51">
        <v>8429</v>
      </c>
      <c r="J152" s="63">
        <v>886</v>
      </c>
      <c r="K152" s="1">
        <v>-1374.4006846483487</v>
      </c>
      <c r="L152" s="1">
        <f t="shared" si="12"/>
        <v>1</v>
      </c>
      <c r="M152" s="1">
        <v>-2221.8015142425006</v>
      </c>
      <c r="N152" s="1">
        <v>-3600.7991506536068</v>
      </c>
      <c r="O152" s="63">
        <v>144</v>
      </c>
      <c r="P152" s="51">
        <v>4924</v>
      </c>
      <c r="Q152" s="64">
        <v>51.9</v>
      </c>
      <c r="R152" s="44">
        <v>12.8</v>
      </c>
      <c r="S152" s="44">
        <f t="shared" si="13"/>
        <v>55.040000000000006</v>
      </c>
      <c r="T152" s="63">
        <v>54.6</v>
      </c>
      <c r="U152" s="63">
        <v>53.5</v>
      </c>
      <c r="V152" s="1">
        <v>71.599999999999994</v>
      </c>
      <c r="W152" s="1">
        <v>72</v>
      </c>
      <c r="X152" s="1">
        <v>77</v>
      </c>
      <c r="Y152" s="6">
        <v>10.55</v>
      </c>
      <c r="Z152" s="6">
        <v>12</v>
      </c>
      <c r="AA152" s="44">
        <v>8847</v>
      </c>
      <c r="AB152" s="51">
        <v>25000</v>
      </c>
      <c r="AC152" s="44">
        <v>6.4233333333333302</v>
      </c>
      <c r="AD152" s="52">
        <v>50</v>
      </c>
      <c r="AE152" s="44">
        <v>910</v>
      </c>
      <c r="AF152" s="44">
        <v>0</v>
      </c>
      <c r="AG152" s="1">
        <v>972</v>
      </c>
      <c r="AH152" s="1">
        <v>792</v>
      </c>
      <c r="AI152" s="11">
        <f t="shared" si="14"/>
        <v>1764</v>
      </c>
      <c r="AJ152" s="44">
        <v>8.9809043020193204</v>
      </c>
      <c r="AK152" s="44">
        <v>12.9416666666667</v>
      </c>
      <c r="AL152" s="44">
        <v>0.14930388910706099</v>
      </c>
      <c r="AM152" s="44">
        <v>9.1302081911263802</v>
      </c>
      <c r="AN152" s="44">
        <v>8.8316004129122501</v>
      </c>
      <c r="AO152" s="67">
        <v>-2500</v>
      </c>
      <c r="AP152" s="67">
        <v>-4500</v>
      </c>
    </row>
    <row r="153" spans="1:42" x14ac:dyDescent="0.35">
      <c r="A153" s="3">
        <v>44256</v>
      </c>
      <c r="B153" s="103"/>
      <c r="C153" s="69" t="s">
        <v>260</v>
      </c>
      <c r="D153" s="70">
        <f t="shared" si="10"/>
        <v>0</v>
      </c>
      <c r="E153" s="46"/>
      <c r="F153" s="14">
        <v>-5000</v>
      </c>
      <c r="G153" s="29">
        <f t="shared" si="11"/>
        <v>11280</v>
      </c>
      <c r="H153" s="26" t="s">
        <v>258</v>
      </c>
      <c r="I153" s="51">
        <v>8035</v>
      </c>
      <c r="J153" s="63">
        <v>950</v>
      </c>
      <c r="K153" s="1">
        <v>-1516.0501203680362</v>
      </c>
      <c r="L153" s="1">
        <f t="shared" si="12"/>
        <v>1</v>
      </c>
      <c r="M153" s="1">
        <v>-1925.7546407612808</v>
      </c>
      <c r="N153" s="1">
        <v>-3464.6183338254891</v>
      </c>
      <c r="O153" s="63">
        <v>141</v>
      </c>
      <c r="P153" s="51">
        <v>4744</v>
      </c>
      <c r="Q153" s="64">
        <v>52.7</v>
      </c>
      <c r="R153" s="44">
        <v>12.9</v>
      </c>
      <c r="S153" s="44">
        <f t="shared" si="13"/>
        <v>55.22</v>
      </c>
      <c r="T153" s="63">
        <v>55.8</v>
      </c>
      <c r="U153" s="63">
        <v>53.9</v>
      </c>
      <c r="V153" s="1">
        <v>71.599999999999994</v>
      </c>
      <c r="W153" s="1">
        <v>72</v>
      </c>
      <c r="X153" s="1">
        <v>77</v>
      </c>
      <c r="Y153" s="6">
        <v>6.81</v>
      </c>
      <c r="Z153" s="6">
        <v>12</v>
      </c>
      <c r="AA153" s="44">
        <v>8555</v>
      </c>
      <c r="AB153" s="51">
        <v>25000</v>
      </c>
      <c r="AC153" s="44">
        <v>6.5266666666666699</v>
      </c>
      <c r="AD153" s="52">
        <v>50</v>
      </c>
      <c r="AE153" s="44">
        <v>634</v>
      </c>
      <c r="AF153" s="44">
        <v>0</v>
      </c>
      <c r="AG153" s="1">
        <v>971</v>
      </c>
      <c r="AH153" s="1">
        <v>889</v>
      </c>
      <c r="AI153" s="11">
        <f t="shared" si="14"/>
        <v>1860</v>
      </c>
      <c r="AJ153" s="44">
        <v>6.5579861111111102</v>
      </c>
      <c r="AK153" s="44">
        <v>14.3333333333333</v>
      </c>
      <c r="AL153" s="44">
        <v>0.121592225804209</v>
      </c>
      <c r="AM153" s="44">
        <v>6.6795783369153199</v>
      </c>
      <c r="AN153" s="44">
        <v>6.4363938853068996</v>
      </c>
      <c r="AO153" s="67">
        <v>-2500</v>
      </c>
      <c r="AP153" s="67">
        <v>-4500</v>
      </c>
    </row>
    <row r="154" spans="1:42" x14ac:dyDescent="0.35">
      <c r="A154" s="3">
        <v>44257</v>
      </c>
      <c r="B154" s="103"/>
      <c r="C154" s="69" t="s">
        <v>260</v>
      </c>
      <c r="D154" s="70">
        <f t="shared" si="10"/>
        <v>0</v>
      </c>
      <c r="E154" s="46"/>
      <c r="F154" s="14">
        <v>-5000</v>
      </c>
      <c r="G154" s="29">
        <f t="shared" si="11"/>
        <v>11280</v>
      </c>
      <c r="H154" s="26" t="s">
        <v>258</v>
      </c>
      <c r="I154" s="51">
        <v>7909</v>
      </c>
      <c r="J154" s="51">
        <v>1014</v>
      </c>
      <c r="K154" s="1">
        <v>-830.4581547769094</v>
      </c>
      <c r="L154" s="1">
        <f t="shared" si="12"/>
        <v>1</v>
      </c>
      <c r="M154" s="1">
        <v>-1576.0962539198385</v>
      </c>
      <c r="N154" s="1">
        <v>-3170.463157630812</v>
      </c>
      <c r="O154" s="63">
        <v>141</v>
      </c>
      <c r="P154" s="51">
        <v>4721</v>
      </c>
      <c r="Q154" s="64">
        <v>53.3</v>
      </c>
      <c r="R154" s="44">
        <v>13.1</v>
      </c>
      <c r="S154" s="44">
        <f t="shared" si="13"/>
        <v>55.58</v>
      </c>
      <c r="T154" s="63">
        <v>56.6</v>
      </c>
      <c r="U154" s="63">
        <v>54.1</v>
      </c>
      <c r="V154" s="1">
        <v>71.599999999999994</v>
      </c>
      <c r="W154" s="1">
        <v>72</v>
      </c>
      <c r="X154" s="1">
        <v>77</v>
      </c>
      <c r="Y154" s="6">
        <v>10.72</v>
      </c>
      <c r="Z154" s="6">
        <v>12</v>
      </c>
      <c r="AA154" s="44">
        <v>8124.3333333333303</v>
      </c>
      <c r="AB154" s="51">
        <v>25000</v>
      </c>
      <c r="AC154" s="44">
        <v>6.17</v>
      </c>
      <c r="AD154" s="52">
        <v>50</v>
      </c>
      <c r="AE154" s="44">
        <v>1323</v>
      </c>
      <c r="AF154" s="44">
        <v>0</v>
      </c>
      <c r="AG154" s="1">
        <v>815</v>
      </c>
      <c r="AH154" s="1">
        <v>293</v>
      </c>
      <c r="AI154" s="11">
        <f t="shared" si="14"/>
        <v>1108</v>
      </c>
      <c r="AJ154" s="44">
        <v>8.3698510078878208</v>
      </c>
      <c r="AK154" s="44">
        <v>13.074999999999999</v>
      </c>
      <c r="AL154" s="44">
        <v>0.15076953018217601</v>
      </c>
      <c r="AM154" s="44">
        <v>8.5206205380699895</v>
      </c>
      <c r="AN154" s="44">
        <v>8.2190814777056396</v>
      </c>
      <c r="AO154" s="47">
        <v>-500</v>
      </c>
      <c r="AP154" s="47">
        <v>-2500</v>
      </c>
    </row>
    <row r="155" spans="1:42" x14ac:dyDescent="0.35">
      <c r="A155" s="3">
        <v>44258</v>
      </c>
      <c r="B155" s="103"/>
      <c r="C155" s="69" t="s">
        <v>260</v>
      </c>
      <c r="D155" s="70">
        <f t="shared" si="10"/>
        <v>0</v>
      </c>
      <c r="E155" s="46"/>
      <c r="F155" s="14">
        <v>-5000</v>
      </c>
      <c r="G155" s="29">
        <f t="shared" si="11"/>
        <v>11280</v>
      </c>
      <c r="H155" s="26" t="s">
        <v>258</v>
      </c>
      <c r="I155" s="51">
        <v>7525</v>
      </c>
      <c r="J155" s="63">
        <v>883</v>
      </c>
      <c r="K155" s="1">
        <v>-802.88870002520775</v>
      </c>
      <c r="L155" s="1">
        <f t="shared" si="12"/>
        <v>1</v>
      </c>
      <c r="M155" s="1">
        <v>-1242.9827788001007</v>
      </c>
      <c r="N155" s="1">
        <v>-2897.5223687565272</v>
      </c>
      <c r="O155" s="63">
        <v>140</v>
      </c>
      <c r="P155" s="51">
        <v>4563</v>
      </c>
      <c r="Q155" s="64">
        <v>53.6</v>
      </c>
      <c r="R155" s="44">
        <v>13.4</v>
      </c>
      <c r="S155" s="44">
        <f t="shared" si="13"/>
        <v>56.120000000000005</v>
      </c>
      <c r="T155" s="63">
        <v>56.5</v>
      </c>
      <c r="U155" s="63">
        <v>54.3</v>
      </c>
      <c r="V155" s="1">
        <v>71.599999999999994</v>
      </c>
      <c r="W155" s="1">
        <v>72</v>
      </c>
      <c r="X155" s="1">
        <v>77</v>
      </c>
      <c r="Y155" s="6">
        <v>7.2</v>
      </c>
      <c r="Z155" s="6">
        <v>12</v>
      </c>
      <c r="AA155" s="44">
        <v>7823</v>
      </c>
      <c r="AB155" s="51">
        <v>25000</v>
      </c>
      <c r="AC155" s="44">
        <v>5.68</v>
      </c>
      <c r="AD155" s="52">
        <v>50</v>
      </c>
      <c r="AE155" s="44">
        <v>1318</v>
      </c>
      <c r="AF155" s="44">
        <v>0</v>
      </c>
      <c r="AG155" s="1">
        <v>818</v>
      </c>
      <c r="AH155" s="1">
        <v>295</v>
      </c>
      <c r="AI155" s="11">
        <f t="shared" si="14"/>
        <v>1113</v>
      </c>
      <c r="AJ155" s="44">
        <v>8.0209424083769605</v>
      </c>
      <c r="AK155" s="44">
        <v>13.158333333333299</v>
      </c>
      <c r="AL155" s="44">
        <v>0.155663210624539</v>
      </c>
      <c r="AM155" s="44">
        <v>8.1766056190014993</v>
      </c>
      <c r="AN155" s="44">
        <v>7.8652791977524297</v>
      </c>
      <c r="AO155" s="47">
        <v>-500</v>
      </c>
      <c r="AP155" s="47">
        <v>-2500</v>
      </c>
    </row>
    <row r="156" spans="1:42" x14ac:dyDescent="0.35">
      <c r="A156" s="3">
        <v>44259</v>
      </c>
      <c r="B156" s="103"/>
      <c r="C156" s="69" t="s">
        <v>260</v>
      </c>
      <c r="D156" s="70">
        <f t="shared" si="10"/>
        <v>0</v>
      </c>
      <c r="E156" s="46"/>
      <c r="F156" s="14">
        <v>-5000</v>
      </c>
      <c r="G156" s="29">
        <f t="shared" si="11"/>
        <v>11280</v>
      </c>
      <c r="H156" s="26" t="s">
        <v>258</v>
      </c>
      <c r="I156" s="51">
        <v>8118</v>
      </c>
      <c r="J156" s="63">
        <v>846</v>
      </c>
      <c r="K156" s="1">
        <v>-476.88904360978063</v>
      </c>
      <c r="L156" s="1">
        <f t="shared" si="12"/>
        <v>1</v>
      </c>
      <c r="M156" s="1">
        <v>-1000.1373406856567</v>
      </c>
      <c r="N156" s="1">
        <v>-2575.1859608646337</v>
      </c>
      <c r="O156" s="63">
        <v>138</v>
      </c>
      <c r="P156" s="51">
        <v>4536</v>
      </c>
      <c r="Q156" s="64">
        <v>54.3</v>
      </c>
      <c r="R156" s="44">
        <v>13.3</v>
      </c>
      <c r="S156" s="44">
        <f t="shared" si="13"/>
        <v>55.94</v>
      </c>
      <c r="T156" s="63">
        <v>56.7</v>
      </c>
      <c r="U156" s="63">
        <v>54.5</v>
      </c>
      <c r="V156" s="1">
        <v>71.599999999999994</v>
      </c>
      <c r="W156" s="1">
        <v>72</v>
      </c>
      <c r="X156" s="1">
        <v>77</v>
      </c>
      <c r="Y156" s="6">
        <v>4.16</v>
      </c>
      <c r="Z156" s="6">
        <v>12</v>
      </c>
      <c r="AA156" s="44">
        <v>7850.6666666666697</v>
      </c>
      <c r="AB156" s="51">
        <v>25000</v>
      </c>
      <c r="AC156" s="44">
        <v>5.01</v>
      </c>
      <c r="AD156" s="52">
        <v>50</v>
      </c>
      <c r="AE156" s="44">
        <v>1570</v>
      </c>
      <c r="AF156" s="44">
        <v>0</v>
      </c>
      <c r="AG156" s="1">
        <v>412</v>
      </c>
      <c r="AH156" s="1">
        <v>268</v>
      </c>
      <c r="AI156" s="11">
        <f t="shared" si="14"/>
        <v>680</v>
      </c>
      <c r="AJ156" s="44">
        <v>7.6088630259623997</v>
      </c>
      <c r="AK156" s="44">
        <v>13.324999999999999</v>
      </c>
      <c r="AL156" s="44">
        <v>0.13213919255879</v>
      </c>
      <c r="AM156" s="44">
        <v>7.7410022185211904</v>
      </c>
      <c r="AN156" s="44">
        <v>7.4767238334036099</v>
      </c>
      <c r="AO156" s="47">
        <v>-500</v>
      </c>
      <c r="AP156" s="47">
        <v>-2500</v>
      </c>
    </row>
    <row r="157" spans="1:42" x14ac:dyDescent="0.35">
      <c r="A157" s="3">
        <v>44260</v>
      </c>
      <c r="B157" s="103"/>
      <c r="C157" s="69" t="s">
        <v>260</v>
      </c>
      <c r="D157" s="70">
        <f t="shared" si="10"/>
        <v>0</v>
      </c>
      <c r="E157" s="46"/>
      <c r="F157" s="14">
        <v>-5000</v>
      </c>
      <c r="G157" s="29">
        <f t="shared" si="11"/>
        <v>11280</v>
      </c>
      <c r="H157" s="26" t="s">
        <v>258</v>
      </c>
      <c r="I157" s="51">
        <v>7399</v>
      </c>
      <c r="J157" s="63">
        <v>911</v>
      </c>
      <c r="K157" s="1">
        <v>-479.74383274514753</v>
      </c>
      <c r="L157" s="1">
        <f t="shared" si="12"/>
        <v>1</v>
      </c>
      <c r="M157" s="1">
        <v>-821.20597030501631</v>
      </c>
      <c r="N157" s="1">
        <v>-2248.6565630289169</v>
      </c>
      <c r="O157" s="63">
        <v>138</v>
      </c>
      <c r="P157" s="51">
        <v>4657</v>
      </c>
      <c r="Q157" s="64">
        <v>54.7</v>
      </c>
      <c r="R157" s="44">
        <v>13.8</v>
      </c>
      <c r="S157" s="44">
        <f t="shared" si="13"/>
        <v>56.84</v>
      </c>
      <c r="T157" s="63">
        <v>58.2</v>
      </c>
      <c r="U157" s="63">
        <v>55</v>
      </c>
      <c r="V157" s="1">
        <v>71.599999999999994</v>
      </c>
      <c r="W157" s="1">
        <v>72</v>
      </c>
      <c r="X157" s="1">
        <v>77</v>
      </c>
      <c r="Y157" s="6">
        <v>2.73</v>
      </c>
      <c r="Z157" s="6">
        <v>12</v>
      </c>
      <c r="AA157" s="44">
        <v>7680.6666666666697</v>
      </c>
      <c r="AB157" s="51">
        <v>25000</v>
      </c>
      <c r="AC157" s="44">
        <v>4.5233333333333299</v>
      </c>
      <c r="AD157" s="52">
        <v>50</v>
      </c>
      <c r="AE157" s="44">
        <v>1604</v>
      </c>
      <c r="AF157" s="44">
        <v>0</v>
      </c>
      <c r="AG157" s="1">
        <v>400</v>
      </c>
      <c r="AH157" s="1">
        <v>280</v>
      </c>
      <c r="AI157" s="11">
        <f t="shared" si="14"/>
        <v>680</v>
      </c>
      <c r="AJ157" s="44">
        <v>7.2009640666082397</v>
      </c>
      <c r="AK157" s="44">
        <v>13.5416666666667</v>
      </c>
      <c r="AL157" s="44">
        <v>0.114684503893562</v>
      </c>
      <c r="AM157" s="44">
        <v>7.3156485705018</v>
      </c>
      <c r="AN157" s="44">
        <v>7.0862795627146804</v>
      </c>
      <c r="AO157" s="47">
        <v>-500</v>
      </c>
      <c r="AP157" s="47">
        <v>-2500</v>
      </c>
    </row>
    <row r="158" spans="1:42" x14ac:dyDescent="0.35">
      <c r="A158" s="3">
        <v>44261</v>
      </c>
      <c r="B158" s="103"/>
      <c r="C158" s="69" t="s">
        <v>260</v>
      </c>
      <c r="D158" s="70">
        <f t="shared" si="10"/>
        <v>0</v>
      </c>
      <c r="E158" s="46"/>
      <c r="F158" s="14">
        <v>-5000</v>
      </c>
      <c r="G158" s="29">
        <f t="shared" si="11"/>
        <v>11280</v>
      </c>
      <c r="H158" s="26" t="s">
        <v>258</v>
      </c>
      <c r="I158" s="51">
        <v>7617</v>
      </c>
      <c r="J158" s="63">
        <v>977</v>
      </c>
      <c r="K158" s="1">
        <v>-458.40555470128561</v>
      </c>
      <c r="L158" s="1">
        <f t="shared" si="12"/>
        <v>1</v>
      </c>
      <c r="M158" s="1">
        <v>-609.67705717166632</v>
      </c>
      <c r="N158" s="1">
        <v>-1921.8151013990423</v>
      </c>
      <c r="O158" s="63">
        <v>158</v>
      </c>
      <c r="P158" s="51">
        <v>4830</v>
      </c>
      <c r="Q158" s="64">
        <v>54.9</v>
      </c>
      <c r="R158" s="44">
        <v>14.1</v>
      </c>
      <c r="S158" s="44">
        <f t="shared" si="13"/>
        <v>57.379999999999995</v>
      </c>
      <c r="T158" s="63">
        <v>59</v>
      </c>
      <c r="U158" s="63">
        <v>55.3</v>
      </c>
      <c r="V158" s="1">
        <v>71.599999999999994</v>
      </c>
      <c r="W158" s="1">
        <v>72</v>
      </c>
      <c r="X158" s="1">
        <v>77</v>
      </c>
      <c r="Y158" s="6">
        <v>2.6</v>
      </c>
      <c r="Z158" s="6">
        <v>12</v>
      </c>
      <c r="AA158" s="44">
        <v>7711.3333333333303</v>
      </c>
      <c r="AB158" s="51">
        <v>25000</v>
      </c>
      <c r="AC158" s="44">
        <v>4.2733333333333299</v>
      </c>
      <c r="AD158" s="52">
        <v>50</v>
      </c>
      <c r="AE158" s="44">
        <v>1509</v>
      </c>
      <c r="AF158" s="44">
        <v>0</v>
      </c>
      <c r="AG158" s="1">
        <v>429</v>
      </c>
      <c r="AH158" s="1">
        <v>274</v>
      </c>
      <c r="AI158" s="11">
        <f t="shared" si="14"/>
        <v>703</v>
      </c>
      <c r="AJ158" s="44">
        <v>6.8869868995633201</v>
      </c>
      <c r="AK158" s="44">
        <v>13.858333333333301</v>
      </c>
      <c r="AL158" s="44">
        <v>0.109220721982992</v>
      </c>
      <c r="AM158" s="44">
        <v>6.9962076215463096</v>
      </c>
      <c r="AN158" s="44">
        <v>6.7777661775803297</v>
      </c>
      <c r="AO158" s="47">
        <v>-500</v>
      </c>
      <c r="AP158" s="47">
        <v>-2500</v>
      </c>
    </row>
    <row r="159" spans="1:42" x14ac:dyDescent="0.35">
      <c r="A159" s="3">
        <v>44262</v>
      </c>
      <c r="B159" s="103"/>
      <c r="C159" s="69" t="s">
        <v>260</v>
      </c>
      <c r="D159" s="70">
        <f t="shared" si="10"/>
        <v>0</v>
      </c>
      <c r="E159" s="46"/>
      <c r="F159" s="14">
        <v>-5000</v>
      </c>
      <c r="G159" s="29">
        <f t="shared" si="11"/>
        <v>11280</v>
      </c>
      <c r="H159" s="26" t="s">
        <v>258</v>
      </c>
      <c r="I159" s="51">
        <v>7848</v>
      </c>
      <c r="J159" s="51">
        <v>1029</v>
      </c>
      <c r="K159" s="1">
        <v>-586.68530640282347</v>
      </c>
      <c r="L159" s="1">
        <f t="shared" si="12"/>
        <v>1</v>
      </c>
      <c r="M159" s="1">
        <v>-560.92248749684893</v>
      </c>
      <c r="N159" s="1">
        <v>-1618.9715400446541</v>
      </c>
      <c r="O159" s="63">
        <v>155</v>
      </c>
      <c r="P159" s="51">
        <v>4906</v>
      </c>
      <c r="Q159" s="64">
        <v>55.2</v>
      </c>
      <c r="R159" s="44">
        <v>14.2</v>
      </c>
      <c r="S159" s="44">
        <f t="shared" si="13"/>
        <v>57.56</v>
      </c>
      <c r="T159" s="63">
        <v>58.7</v>
      </c>
      <c r="U159" s="63">
        <v>55.4</v>
      </c>
      <c r="V159" s="1">
        <v>71.599999999999994</v>
      </c>
      <c r="W159" s="1">
        <v>72</v>
      </c>
      <c r="X159" s="1">
        <v>77</v>
      </c>
      <c r="Y159" s="6">
        <v>5.53</v>
      </c>
      <c r="Z159" s="6">
        <v>12</v>
      </c>
      <c r="AA159" s="44">
        <v>7621.3333333333303</v>
      </c>
      <c r="AB159" s="51">
        <v>25000</v>
      </c>
      <c r="AC159" s="44">
        <v>4.1749999999999998</v>
      </c>
      <c r="AD159" s="52">
        <v>50</v>
      </c>
      <c r="AE159" s="44">
        <v>1743</v>
      </c>
      <c r="AF159" s="44">
        <v>0</v>
      </c>
      <c r="AG159" s="1">
        <v>405</v>
      </c>
      <c r="AH159" s="1">
        <v>471</v>
      </c>
      <c r="AI159" s="11">
        <f t="shared" si="14"/>
        <v>876</v>
      </c>
      <c r="AJ159" s="44">
        <v>6.8160558464223397</v>
      </c>
      <c r="AK159" s="44">
        <v>13.9416666666667</v>
      </c>
      <c r="AL159" s="44">
        <v>0.103371031442027</v>
      </c>
      <c r="AM159" s="44">
        <v>6.9194268778643702</v>
      </c>
      <c r="AN159" s="44">
        <v>6.7126848149803102</v>
      </c>
      <c r="AO159" s="47">
        <v>-500</v>
      </c>
      <c r="AP159" s="47">
        <v>-2500</v>
      </c>
    </row>
    <row r="160" spans="1:42" x14ac:dyDescent="0.35">
      <c r="A160" s="3">
        <v>44263</v>
      </c>
      <c r="B160" s="103"/>
      <c r="C160" s="69" t="s">
        <v>260</v>
      </c>
      <c r="D160" s="70">
        <f t="shared" si="10"/>
        <v>0</v>
      </c>
      <c r="E160" s="46"/>
      <c r="F160" s="14">
        <v>-5000</v>
      </c>
      <c r="G160" s="29">
        <f t="shared" si="11"/>
        <v>11280</v>
      </c>
      <c r="H160" s="26" t="s">
        <v>258</v>
      </c>
      <c r="I160" s="51">
        <v>7651</v>
      </c>
      <c r="J160" s="51">
        <v>1058</v>
      </c>
      <c r="K160" s="1">
        <v>-1060.9093138391731</v>
      </c>
      <c r="L160" s="1">
        <f t="shared" si="12"/>
        <v>1</v>
      </c>
      <c r="M160" s="1">
        <v>-612.5266102596421</v>
      </c>
      <c r="N160" s="1">
        <v>-1439.570605405308</v>
      </c>
      <c r="O160" s="63">
        <v>150</v>
      </c>
      <c r="P160" s="51">
        <v>5007</v>
      </c>
      <c r="Q160" s="64">
        <v>54.6</v>
      </c>
      <c r="R160" s="44">
        <v>14.1</v>
      </c>
      <c r="S160" s="44">
        <f t="shared" si="13"/>
        <v>57.379999999999995</v>
      </c>
      <c r="T160" s="63">
        <v>58.3</v>
      </c>
      <c r="U160" s="63">
        <v>55.5</v>
      </c>
      <c r="V160" s="1">
        <v>71.599999999999994</v>
      </c>
      <c r="W160" s="1">
        <v>72</v>
      </c>
      <c r="X160" s="1">
        <v>77</v>
      </c>
      <c r="Y160" s="6">
        <v>2.4900000000000002</v>
      </c>
      <c r="Z160" s="6">
        <v>12</v>
      </c>
      <c r="AA160" s="44">
        <v>7705.3333333333303</v>
      </c>
      <c r="AB160" s="51">
        <v>25000</v>
      </c>
      <c r="AC160" s="44">
        <v>4.05</v>
      </c>
      <c r="AD160" s="52">
        <v>50</v>
      </c>
      <c r="AE160" s="44">
        <v>1303</v>
      </c>
      <c r="AF160" s="44">
        <v>0</v>
      </c>
      <c r="AG160" s="1">
        <v>822</v>
      </c>
      <c r="AH160" s="1">
        <v>592</v>
      </c>
      <c r="AI160" s="11">
        <f t="shared" si="14"/>
        <v>1414</v>
      </c>
      <c r="AJ160" s="44">
        <v>6.8265583845478499</v>
      </c>
      <c r="AK160" s="44">
        <v>13.925000000000001</v>
      </c>
      <c r="AL160" s="44">
        <v>0.124620140779126</v>
      </c>
      <c r="AM160" s="44">
        <v>6.95117852532697</v>
      </c>
      <c r="AN160" s="44">
        <v>6.70193824376872</v>
      </c>
      <c r="AO160" s="47">
        <v>-500</v>
      </c>
      <c r="AP160" s="47">
        <v>-2500</v>
      </c>
    </row>
    <row r="161" spans="1:42" x14ac:dyDescent="0.35">
      <c r="A161" s="3">
        <v>44264</v>
      </c>
      <c r="B161" s="103"/>
      <c r="C161" s="69" t="s">
        <v>260</v>
      </c>
      <c r="D161" s="70">
        <f t="shared" si="10"/>
        <v>0</v>
      </c>
      <c r="E161" s="46"/>
      <c r="F161" s="14">
        <v>-5000</v>
      </c>
      <c r="G161" s="29">
        <f t="shared" si="11"/>
        <v>11280</v>
      </c>
      <c r="H161" s="26" t="s">
        <v>258</v>
      </c>
      <c r="I161" s="51">
        <v>7806</v>
      </c>
      <c r="J161" s="51">
        <v>1059</v>
      </c>
      <c r="K161" s="1">
        <v>-942.63848676581802</v>
      </c>
      <c r="L161" s="1">
        <f t="shared" si="12"/>
        <v>1</v>
      </c>
      <c r="M161" s="1">
        <v>-705.67649889084953</v>
      </c>
      <c r="N161" s="1">
        <v>-1304.5482917461918</v>
      </c>
      <c r="O161" s="63">
        <v>151</v>
      </c>
      <c r="P161" s="51">
        <v>4917</v>
      </c>
      <c r="Q161" s="64">
        <v>53.4</v>
      </c>
      <c r="R161" s="44">
        <v>14</v>
      </c>
      <c r="S161" s="44">
        <f t="shared" si="13"/>
        <v>57.2</v>
      </c>
      <c r="T161" s="63">
        <v>58.2</v>
      </c>
      <c r="U161" s="63">
        <v>55.4</v>
      </c>
      <c r="V161" s="1">
        <v>71.599999999999994</v>
      </c>
      <c r="W161" s="1">
        <v>72</v>
      </c>
      <c r="X161" s="1">
        <v>77</v>
      </c>
      <c r="Y161" s="6">
        <v>5.21</v>
      </c>
      <c r="Z161" s="6">
        <v>12</v>
      </c>
      <c r="AA161" s="44">
        <v>7768.3333333333303</v>
      </c>
      <c r="AB161" s="51">
        <v>25000</v>
      </c>
      <c r="AC161" s="44">
        <v>4.3600000000000003</v>
      </c>
      <c r="AD161" s="52">
        <v>50</v>
      </c>
      <c r="AE161" s="44">
        <v>1392</v>
      </c>
      <c r="AF161" s="44">
        <v>0</v>
      </c>
      <c r="AG161" s="1">
        <v>819</v>
      </c>
      <c r="AH161" s="1">
        <v>495</v>
      </c>
      <c r="AI161" s="11">
        <f t="shared" si="14"/>
        <v>1314</v>
      </c>
      <c r="AJ161" s="44">
        <v>6.6801580333626003</v>
      </c>
      <c r="AK161" s="44">
        <v>14.008333333333301</v>
      </c>
      <c r="AL161" s="44">
        <v>0.10578088181600399</v>
      </c>
      <c r="AM161" s="44">
        <v>6.7859389151786003</v>
      </c>
      <c r="AN161" s="44">
        <v>6.5743771515465896</v>
      </c>
      <c r="AO161" s="47">
        <v>-500</v>
      </c>
      <c r="AP161" s="47">
        <v>-3500</v>
      </c>
    </row>
    <row r="162" spans="1:42" x14ac:dyDescent="0.35">
      <c r="A162" s="3">
        <v>44265</v>
      </c>
      <c r="B162" s="103"/>
      <c r="C162" s="69" t="s">
        <v>260</v>
      </c>
      <c r="D162" s="70">
        <f t="shared" si="10"/>
        <v>0</v>
      </c>
      <c r="E162" s="46"/>
      <c r="F162" s="14">
        <v>-5000</v>
      </c>
      <c r="G162" s="29">
        <f t="shared" si="11"/>
        <v>11280</v>
      </c>
      <c r="H162" s="26" t="s">
        <v>258</v>
      </c>
      <c r="I162" s="51">
        <v>7864</v>
      </c>
      <c r="J162" s="51">
        <v>1070</v>
      </c>
      <c r="K162" s="1">
        <v>-761.22272397277561</v>
      </c>
      <c r="L162" s="1">
        <f t="shared" si="12"/>
        <v>1</v>
      </c>
      <c r="M162" s="1">
        <v>-761.97227713637517</v>
      </c>
      <c r="N162" s="1">
        <v>-1144.9010229032376</v>
      </c>
      <c r="O162" s="63">
        <v>155</v>
      </c>
      <c r="P162" s="51">
        <v>4834</v>
      </c>
      <c r="Q162" s="64">
        <v>52.8</v>
      </c>
      <c r="R162" s="44">
        <v>13.6</v>
      </c>
      <c r="S162" s="44">
        <f t="shared" si="13"/>
        <v>56.480000000000004</v>
      </c>
      <c r="T162" s="63">
        <v>57.2</v>
      </c>
      <c r="U162" s="63">
        <v>55.2</v>
      </c>
      <c r="V162" s="1">
        <v>71.599999999999994</v>
      </c>
      <c r="W162" s="1">
        <v>72</v>
      </c>
      <c r="X162" s="1">
        <v>77</v>
      </c>
      <c r="Y162" s="6">
        <v>6.38</v>
      </c>
      <c r="Z162" s="6">
        <v>12</v>
      </c>
      <c r="AA162" s="44">
        <v>7773.6666666666697</v>
      </c>
      <c r="AB162" s="51">
        <v>25000</v>
      </c>
      <c r="AC162" s="44">
        <v>4.0449999999999999</v>
      </c>
      <c r="AD162" s="52">
        <v>50</v>
      </c>
      <c r="AE162" s="44">
        <v>2220</v>
      </c>
      <c r="AF162" s="44">
        <v>0</v>
      </c>
      <c r="AG162" s="1">
        <v>826</v>
      </c>
      <c r="AH162" s="1">
        <v>291</v>
      </c>
      <c r="AI162" s="11">
        <f t="shared" si="14"/>
        <v>1117</v>
      </c>
      <c r="AJ162" s="44">
        <v>6.5206293706293703</v>
      </c>
      <c r="AK162" s="44">
        <v>14.1916666666667</v>
      </c>
      <c r="AL162" s="44">
        <v>0.113883960088016</v>
      </c>
      <c r="AM162" s="44">
        <v>6.6345133307173896</v>
      </c>
      <c r="AN162" s="44">
        <v>6.4067454105413502</v>
      </c>
      <c r="AO162" s="47">
        <v>-500</v>
      </c>
      <c r="AP162" s="47">
        <v>-3500</v>
      </c>
    </row>
    <row r="163" spans="1:42" x14ac:dyDescent="0.35">
      <c r="A163" s="3">
        <v>44266</v>
      </c>
      <c r="B163" s="103"/>
      <c r="C163" s="69" t="s">
        <v>260</v>
      </c>
      <c r="D163" s="70">
        <f t="shared" si="10"/>
        <v>0</v>
      </c>
      <c r="E163" s="46"/>
      <c r="F163" s="14">
        <v>-5000</v>
      </c>
      <c r="G163" s="29">
        <f t="shared" si="11"/>
        <v>11280</v>
      </c>
      <c r="H163" s="26" t="s">
        <v>258</v>
      </c>
      <c r="I163" s="51">
        <v>9671</v>
      </c>
      <c r="J163" s="51">
        <v>1091</v>
      </c>
      <c r="K163" s="1">
        <v>-767.00024792034287</v>
      </c>
      <c r="L163" s="1">
        <f t="shared" si="12"/>
        <v>1</v>
      </c>
      <c r="M163" s="1">
        <v>-823.69121578018655</v>
      </c>
      <c r="N163" s="1">
        <v>-1015.4903199701105</v>
      </c>
      <c r="O163" s="63">
        <v>148</v>
      </c>
      <c r="P163" s="51">
        <v>4927</v>
      </c>
      <c r="Q163" s="64">
        <v>52.6</v>
      </c>
      <c r="R163" s="44">
        <v>13.6</v>
      </c>
      <c r="S163" s="44">
        <f t="shared" si="13"/>
        <v>56.480000000000004</v>
      </c>
      <c r="T163" s="63">
        <v>55.8</v>
      </c>
      <c r="U163" s="63">
        <v>55.1</v>
      </c>
      <c r="V163" s="1">
        <v>71.599999999999994</v>
      </c>
      <c r="W163" s="1">
        <v>72</v>
      </c>
      <c r="X163" s="1">
        <v>77</v>
      </c>
      <c r="Y163" s="6">
        <v>6.07</v>
      </c>
      <c r="Z163" s="6">
        <v>12</v>
      </c>
      <c r="AA163" s="44">
        <v>8447</v>
      </c>
      <c r="AB163" s="51">
        <v>25000</v>
      </c>
      <c r="AC163" s="44">
        <v>4.1399999999999997</v>
      </c>
      <c r="AD163" s="52">
        <v>50</v>
      </c>
      <c r="AE163" s="44">
        <v>2699</v>
      </c>
      <c r="AF163" s="44">
        <v>0</v>
      </c>
      <c r="AG163" s="1">
        <v>827</v>
      </c>
      <c r="AH163" s="1">
        <v>294</v>
      </c>
      <c r="AI163" s="11">
        <f t="shared" si="14"/>
        <v>1121</v>
      </c>
      <c r="AJ163" s="44">
        <v>6.4780562884784496</v>
      </c>
      <c r="AK163" s="44">
        <v>14.3</v>
      </c>
      <c r="AL163" s="44">
        <v>0.12413340644682901</v>
      </c>
      <c r="AM163" s="44">
        <v>6.6021896949252801</v>
      </c>
      <c r="AN163" s="44">
        <v>6.35392288203162</v>
      </c>
      <c r="AO163" s="47">
        <v>-500</v>
      </c>
      <c r="AP163" s="47">
        <v>-3500</v>
      </c>
    </row>
    <row r="164" spans="1:42" x14ac:dyDescent="0.35">
      <c r="A164" s="3">
        <v>44267</v>
      </c>
      <c r="B164" s="103"/>
      <c r="C164" s="69" t="s">
        <v>260</v>
      </c>
      <c r="D164" s="70">
        <f t="shared" si="10"/>
        <v>0</v>
      </c>
      <c r="E164" s="46"/>
      <c r="F164" s="14">
        <v>-5000</v>
      </c>
      <c r="G164" s="29">
        <f t="shared" si="11"/>
        <v>11280</v>
      </c>
      <c r="H164" s="26" t="s">
        <v>258</v>
      </c>
      <c r="I164" s="51">
        <v>10879</v>
      </c>
      <c r="J164" s="51">
        <v>1057</v>
      </c>
      <c r="K164" s="1">
        <v>-269.62917506932195</v>
      </c>
      <c r="L164" s="1">
        <f t="shared" si="12"/>
        <v>1</v>
      </c>
      <c r="M164" s="1">
        <v>-760.27998951348638</v>
      </c>
      <c r="N164" s="1">
        <v>-858.43125564478373</v>
      </c>
      <c r="O164" s="63">
        <v>143</v>
      </c>
      <c r="P164" s="51">
        <v>5356</v>
      </c>
      <c r="Q164" s="64">
        <v>52.7</v>
      </c>
      <c r="R164" s="44">
        <v>13.7</v>
      </c>
      <c r="S164" s="44">
        <f t="shared" si="13"/>
        <v>56.66</v>
      </c>
      <c r="T164" s="63">
        <v>56.4</v>
      </c>
      <c r="U164" s="63">
        <v>55.3</v>
      </c>
      <c r="V164" s="1">
        <v>71.599999999999994</v>
      </c>
      <c r="W164" s="1">
        <v>72</v>
      </c>
      <c r="X164" s="1">
        <v>77</v>
      </c>
      <c r="Y164" s="6">
        <v>4.3099999999999996</v>
      </c>
      <c r="Z164" s="6">
        <v>12</v>
      </c>
      <c r="AA164" s="44">
        <v>9471.3333333333303</v>
      </c>
      <c r="AB164" s="51">
        <v>25000</v>
      </c>
      <c r="AC164" s="44">
        <v>4.42</v>
      </c>
      <c r="AD164" s="52">
        <v>50</v>
      </c>
      <c r="AE164" s="44">
        <v>3188</v>
      </c>
      <c r="AF164" s="44">
        <v>0</v>
      </c>
      <c r="AG164" s="1">
        <v>413</v>
      </c>
      <c r="AH164" s="1">
        <v>149</v>
      </c>
      <c r="AI164" s="11">
        <f t="shared" si="14"/>
        <v>562</v>
      </c>
      <c r="AJ164" s="44">
        <v>6.3344551845342698</v>
      </c>
      <c r="AK164" s="44">
        <v>14.4166666666667</v>
      </c>
      <c r="AL164" s="44">
        <v>0.114489955754689</v>
      </c>
      <c r="AM164" s="44">
        <v>6.4489451402889602</v>
      </c>
      <c r="AN164" s="44">
        <v>6.2199652287795804</v>
      </c>
      <c r="AO164" s="47">
        <v>-500</v>
      </c>
      <c r="AP164" s="47">
        <v>-3500</v>
      </c>
    </row>
    <row r="165" spans="1:42" x14ac:dyDescent="0.35">
      <c r="A165" s="3">
        <v>44268</v>
      </c>
      <c r="B165" s="103"/>
      <c r="C165" s="69" t="s">
        <v>260</v>
      </c>
      <c r="D165" s="70">
        <f t="shared" si="10"/>
        <v>0</v>
      </c>
      <c r="E165" s="46"/>
      <c r="F165" s="14">
        <v>-5000</v>
      </c>
      <c r="G165" s="29">
        <f t="shared" si="11"/>
        <v>11280</v>
      </c>
      <c r="H165" s="26" t="s">
        <v>258</v>
      </c>
      <c r="I165" s="51">
        <v>10965</v>
      </c>
      <c r="J165" s="51">
        <v>1051</v>
      </c>
      <c r="K165" s="1">
        <v>-244.98242273758513</v>
      </c>
      <c r="L165" s="1">
        <f t="shared" si="12"/>
        <v>1</v>
      </c>
      <c r="M165" s="1">
        <v>-597.09461129316867</v>
      </c>
      <c r="N165" s="1">
        <v>-755.13598339875409</v>
      </c>
      <c r="O165" s="63">
        <v>140</v>
      </c>
      <c r="P165" s="51">
        <v>5482</v>
      </c>
      <c r="Q165" s="64">
        <v>53</v>
      </c>
      <c r="R165" s="44">
        <v>13.9</v>
      </c>
      <c r="S165" s="44">
        <f t="shared" si="13"/>
        <v>57.019999999999996</v>
      </c>
      <c r="T165" s="63">
        <v>57.5</v>
      </c>
      <c r="U165" s="63">
        <v>55.5</v>
      </c>
      <c r="V165" s="1">
        <v>71.599999999999994</v>
      </c>
      <c r="W165" s="1">
        <v>72</v>
      </c>
      <c r="X165" s="1">
        <v>77</v>
      </c>
      <c r="Y165" s="6">
        <v>2.72</v>
      </c>
      <c r="Z165" s="6">
        <v>12</v>
      </c>
      <c r="AA165" s="44">
        <v>10505</v>
      </c>
      <c r="AB165" s="51">
        <v>25000</v>
      </c>
      <c r="AC165" s="44">
        <v>4.79</v>
      </c>
      <c r="AD165" s="52">
        <v>50</v>
      </c>
      <c r="AE165" s="44">
        <v>3357</v>
      </c>
      <c r="AF165" s="44">
        <v>0</v>
      </c>
      <c r="AG165" s="1">
        <v>398</v>
      </c>
      <c r="AH165" s="1">
        <v>148</v>
      </c>
      <c r="AI165" s="11">
        <f t="shared" si="14"/>
        <v>546</v>
      </c>
      <c r="AJ165" s="44">
        <v>6.1023580786026201</v>
      </c>
      <c r="AK165" s="44">
        <v>14.591666666666701</v>
      </c>
      <c r="AL165" s="44">
        <v>0.103837576859952</v>
      </c>
      <c r="AM165" s="44">
        <v>6.2061956554625697</v>
      </c>
      <c r="AN165" s="44">
        <v>5.9985205017426697</v>
      </c>
      <c r="AO165" s="47">
        <v>-500</v>
      </c>
      <c r="AP165" s="47">
        <v>-3500</v>
      </c>
    </row>
    <row r="166" spans="1:42" x14ac:dyDescent="0.35">
      <c r="A166" s="3">
        <v>44269</v>
      </c>
      <c r="B166" s="103"/>
      <c r="C166" s="69" t="s">
        <v>260</v>
      </c>
      <c r="D166" s="70">
        <f t="shared" si="10"/>
        <v>0</v>
      </c>
      <c r="E166" s="46"/>
      <c r="F166" s="14">
        <v>-5000</v>
      </c>
      <c r="G166" s="29">
        <f t="shared" si="11"/>
        <v>11280</v>
      </c>
      <c r="H166" s="26" t="s">
        <v>258</v>
      </c>
      <c r="I166" s="51">
        <v>10873</v>
      </c>
      <c r="J166" s="51">
        <v>1091</v>
      </c>
      <c r="K166" s="1">
        <v>-253.26650000000006</v>
      </c>
      <c r="L166" s="1">
        <f t="shared" si="12"/>
        <v>1</v>
      </c>
      <c r="M166" s="1">
        <v>-459.22021394000512</v>
      </c>
      <c r="N166" s="1">
        <v>-675.05497020958614</v>
      </c>
      <c r="O166" s="63">
        <v>142</v>
      </c>
      <c r="P166" s="51">
        <v>5220</v>
      </c>
      <c r="Q166" s="64">
        <v>52.8</v>
      </c>
      <c r="R166" s="44">
        <v>13.8</v>
      </c>
      <c r="S166" s="44">
        <f t="shared" si="13"/>
        <v>56.84</v>
      </c>
      <c r="T166" s="63">
        <v>57.4</v>
      </c>
      <c r="U166" s="63">
        <v>55.5</v>
      </c>
      <c r="V166" s="1">
        <v>71.599999999999994</v>
      </c>
      <c r="W166" s="1">
        <v>72</v>
      </c>
      <c r="X166" s="1">
        <v>77</v>
      </c>
      <c r="Y166" s="6">
        <v>3.32</v>
      </c>
      <c r="Z166" s="6">
        <v>12</v>
      </c>
      <c r="AA166" s="44">
        <v>10905.666666666701</v>
      </c>
      <c r="AB166" s="51">
        <v>25000</v>
      </c>
      <c r="AC166" s="44">
        <v>4.9566666666666697</v>
      </c>
      <c r="AD166" s="52">
        <v>50</v>
      </c>
      <c r="AE166" s="44">
        <v>3307</v>
      </c>
      <c r="AF166" s="44">
        <v>0</v>
      </c>
      <c r="AG166" s="1">
        <v>388</v>
      </c>
      <c r="AH166" s="1">
        <v>151</v>
      </c>
      <c r="AI166" s="11">
        <f t="shared" si="14"/>
        <v>539</v>
      </c>
      <c r="AJ166" s="44">
        <v>5.8897797356828203</v>
      </c>
      <c r="AK166" s="44">
        <v>14.766666666666699</v>
      </c>
      <c r="AL166" s="44">
        <v>0.124591217765479</v>
      </c>
      <c r="AM166" s="44">
        <v>6.0143709534483003</v>
      </c>
      <c r="AN166" s="44">
        <v>5.7651885179173403</v>
      </c>
      <c r="AO166" s="47">
        <v>-500</v>
      </c>
      <c r="AP166" s="47">
        <v>-3500</v>
      </c>
    </row>
    <row r="167" spans="1:42" x14ac:dyDescent="0.35">
      <c r="A167" s="3">
        <v>44270</v>
      </c>
      <c r="B167" s="103"/>
      <c r="C167" s="69" t="s">
        <v>260</v>
      </c>
      <c r="D167" s="70">
        <f t="shared" si="10"/>
        <v>0</v>
      </c>
      <c r="E167" s="46"/>
      <c r="F167" s="14">
        <v>-5000</v>
      </c>
      <c r="G167" s="29">
        <f t="shared" si="11"/>
        <v>11280</v>
      </c>
      <c r="H167" s="26" t="s">
        <v>258</v>
      </c>
      <c r="I167" s="51">
        <v>9995</v>
      </c>
      <c r="J167" s="51">
        <v>1118</v>
      </c>
      <c r="K167" s="1">
        <v>-1360.1028347617848</v>
      </c>
      <c r="L167" s="1">
        <f t="shared" si="12"/>
        <v>1</v>
      </c>
      <c r="M167" s="1">
        <v>-578.99623609780701</v>
      </c>
      <c r="N167" s="1">
        <v>-663.91587838056819</v>
      </c>
      <c r="O167" s="63">
        <v>277</v>
      </c>
      <c r="P167" s="51">
        <v>5105</v>
      </c>
      <c r="Q167" s="64">
        <v>52.8</v>
      </c>
      <c r="R167" s="44">
        <v>13.5</v>
      </c>
      <c r="S167" s="44">
        <f t="shared" si="13"/>
        <v>56.3</v>
      </c>
      <c r="T167" s="63">
        <v>56.1</v>
      </c>
      <c r="U167" s="63">
        <v>55</v>
      </c>
      <c r="V167" s="1">
        <v>71.599999999999994</v>
      </c>
      <c r="W167" s="1">
        <v>72</v>
      </c>
      <c r="X167" s="1">
        <v>77</v>
      </c>
      <c r="Y167" s="6">
        <v>3.63</v>
      </c>
      <c r="Z167" s="6">
        <v>12</v>
      </c>
      <c r="AA167" s="44">
        <v>10611</v>
      </c>
      <c r="AB167" s="51">
        <v>25000</v>
      </c>
      <c r="AC167" s="44">
        <v>4.7266666666666701</v>
      </c>
      <c r="AD167" s="52">
        <v>50</v>
      </c>
      <c r="AE167" s="44">
        <v>1464</v>
      </c>
      <c r="AF167" s="44">
        <v>0</v>
      </c>
      <c r="AG167" s="1">
        <v>406</v>
      </c>
      <c r="AH167" s="1">
        <v>1370</v>
      </c>
      <c r="AI167" s="11">
        <f t="shared" si="14"/>
        <v>1776</v>
      </c>
      <c r="AJ167" s="44">
        <v>5.60043975373791</v>
      </c>
      <c r="AK167" s="44">
        <v>14.908333333333299</v>
      </c>
      <c r="AL167" s="44">
        <v>7.7746184165524604E-2</v>
      </c>
      <c r="AM167" s="44">
        <v>5.6781859379034296</v>
      </c>
      <c r="AN167" s="44">
        <v>5.5226935695723798</v>
      </c>
      <c r="AO167" s="47">
        <v>-500</v>
      </c>
      <c r="AP167" s="47">
        <v>-3500</v>
      </c>
    </row>
    <row r="168" spans="1:42" x14ac:dyDescent="0.35">
      <c r="A168" s="3">
        <v>44271</v>
      </c>
      <c r="B168" s="103"/>
      <c r="C168" s="69" t="s">
        <v>260</v>
      </c>
      <c r="D168" s="70">
        <f t="shared" si="10"/>
        <v>0</v>
      </c>
      <c r="E168" s="46"/>
      <c r="F168" s="14">
        <v>-5000</v>
      </c>
      <c r="G168" s="29">
        <f t="shared" si="11"/>
        <v>11280</v>
      </c>
      <c r="H168" s="26" t="s">
        <v>258</v>
      </c>
      <c r="I168" s="51">
        <v>9725</v>
      </c>
      <c r="J168" s="51">
        <v>1079</v>
      </c>
      <c r="K168" s="1">
        <v>-2383.4852871187295</v>
      </c>
      <c r="L168" s="1">
        <f t="shared" si="12"/>
        <v>1</v>
      </c>
      <c r="M168" s="1">
        <v>-902.29324393748425</v>
      </c>
      <c r="N168" s="1">
        <v>-774.84638783355535</v>
      </c>
      <c r="O168" s="63">
        <v>252</v>
      </c>
      <c r="P168" s="51">
        <v>5482</v>
      </c>
      <c r="Q168" s="64">
        <v>53.1</v>
      </c>
      <c r="R168" s="44">
        <v>13.3</v>
      </c>
      <c r="S168" s="44">
        <f t="shared" si="13"/>
        <v>55.94</v>
      </c>
      <c r="T168" s="63">
        <v>55.1</v>
      </c>
      <c r="U168" s="63">
        <v>54.9</v>
      </c>
      <c r="V168" s="1">
        <v>71.599999999999994</v>
      </c>
      <c r="W168" s="1">
        <v>72</v>
      </c>
      <c r="X168" s="1">
        <v>77</v>
      </c>
      <c r="Y168" s="6">
        <v>3.3</v>
      </c>
      <c r="Z168" s="6">
        <v>12</v>
      </c>
      <c r="AA168" s="44">
        <v>10197.666666666701</v>
      </c>
      <c r="AB168" s="51">
        <v>25000</v>
      </c>
      <c r="AC168" s="44">
        <v>4.4666666666666703</v>
      </c>
      <c r="AD168" s="52">
        <v>50</v>
      </c>
      <c r="AE168" s="44">
        <v>-145</v>
      </c>
      <c r="AF168" s="44">
        <v>0</v>
      </c>
      <c r="AG168" s="1">
        <v>814</v>
      </c>
      <c r="AH168" s="1">
        <v>2091</v>
      </c>
      <c r="AI168" s="11">
        <f t="shared" si="14"/>
        <v>2905</v>
      </c>
      <c r="AJ168" s="44">
        <v>5.5401046207497799</v>
      </c>
      <c r="AK168" s="44">
        <v>14.991666666666699</v>
      </c>
      <c r="AL168" s="44">
        <v>6.7490180876205896E-2</v>
      </c>
      <c r="AM168" s="44">
        <v>5.6075948016259902</v>
      </c>
      <c r="AN168" s="44">
        <v>5.4726144398735803</v>
      </c>
      <c r="AO168" s="47">
        <v>-800</v>
      </c>
      <c r="AP168" s="47">
        <v>-3500</v>
      </c>
    </row>
    <row r="169" spans="1:42" x14ac:dyDescent="0.35">
      <c r="A169" s="3">
        <v>44272</v>
      </c>
      <c r="B169" s="103"/>
      <c r="C169" s="69" t="s">
        <v>260</v>
      </c>
      <c r="D169" s="70">
        <f t="shared" si="10"/>
        <v>0</v>
      </c>
      <c r="E169" s="46"/>
      <c r="F169" s="14">
        <v>-5000</v>
      </c>
      <c r="G169" s="29">
        <f t="shared" si="11"/>
        <v>11280</v>
      </c>
      <c r="H169" s="26" t="s">
        <v>258</v>
      </c>
      <c r="I169" s="51">
        <v>9893</v>
      </c>
      <c r="J169" s="51">
        <v>1018</v>
      </c>
      <c r="K169" s="1">
        <v>-2304.443309931939</v>
      </c>
      <c r="L169" s="1">
        <f t="shared" si="12"/>
        <v>1</v>
      </c>
      <c r="M169" s="1">
        <v>-1309.2560709100078</v>
      </c>
      <c r="N169" s="1">
        <v>-882.10028854117911</v>
      </c>
      <c r="O169" s="63">
        <v>207</v>
      </c>
      <c r="P169" s="51">
        <v>7723</v>
      </c>
      <c r="Q169" s="64">
        <v>53.6</v>
      </c>
      <c r="R169" s="44">
        <v>13.5</v>
      </c>
      <c r="S169" s="44">
        <f t="shared" si="13"/>
        <v>56.3</v>
      </c>
      <c r="T169" s="63">
        <v>56.9</v>
      </c>
      <c r="U169" s="63">
        <v>55</v>
      </c>
      <c r="V169" s="1">
        <v>71.599999999999994</v>
      </c>
      <c r="W169" s="1">
        <v>72</v>
      </c>
      <c r="X169" s="1">
        <v>77</v>
      </c>
      <c r="Y169" s="6">
        <v>4.09</v>
      </c>
      <c r="Z169" s="6">
        <v>12</v>
      </c>
      <c r="AA169" s="44">
        <v>9871</v>
      </c>
      <c r="AB169" s="51">
        <v>25000</v>
      </c>
      <c r="AC169" s="44">
        <v>4.1399999999999997</v>
      </c>
      <c r="AD169" s="52">
        <v>50</v>
      </c>
      <c r="AE169" s="44">
        <v>-82</v>
      </c>
      <c r="AF169" s="44">
        <v>0</v>
      </c>
      <c r="AG169" s="1">
        <v>896</v>
      </c>
      <c r="AH169" s="1">
        <v>1897</v>
      </c>
      <c r="AI169" s="11">
        <f t="shared" si="14"/>
        <v>2793</v>
      </c>
      <c r="AJ169" s="44">
        <v>5.5046086956521698</v>
      </c>
      <c r="AK169" s="44">
        <v>15.0833333333333</v>
      </c>
      <c r="AL169" s="44">
        <v>7.4139227798161095E-2</v>
      </c>
      <c r="AM169" s="44">
        <v>5.5787479234503401</v>
      </c>
      <c r="AN169" s="44">
        <v>5.4304694678540102</v>
      </c>
      <c r="AO169" s="47">
        <v>-800</v>
      </c>
      <c r="AP169" s="47">
        <v>-3500</v>
      </c>
    </row>
    <row r="170" spans="1:42" x14ac:dyDescent="0.35">
      <c r="A170" s="3">
        <v>44273</v>
      </c>
      <c r="B170" s="103"/>
      <c r="C170" s="69" t="s">
        <v>260</v>
      </c>
      <c r="D170" s="70">
        <f t="shared" si="10"/>
        <v>0</v>
      </c>
      <c r="E170" s="46"/>
      <c r="F170" s="14">
        <v>-5000</v>
      </c>
      <c r="G170" s="29">
        <f t="shared" si="11"/>
        <v>11280</v>
      </c>
      <c r="H170" s="26" t="s">
        <v>258</v>
      </c>
      <c r="I170" s="51">
        <v>10997</v>
      </c>
      <c r="J170" s="51">
        <v>1005</v>
      </c>
      <c r="K170" s="1">
        <v>-2239.9310371817492</v>
      </c>
      <c r="L170" s="1">
        <f t="shared" si="12"/>
        <v>1</v>
      </c>
      <c r="M170" s="1">
        <v>-1708.2457937988406</v>
      </c>
      <c r="N170" s="1">
        <v>-1008.0318595106053</v>
      </c>
      <c r="O170" s="63">
        <v>261</v>
      </c>
      <c r="P170" s="51">
        <v>7143</v>
      </c>
      <c r="Q170" s="64">
        <v>53</v>
      </c>
      <c r="R170" s="44">
        <v>13.8</v>
      </c>
      <c r="S170" s="44">
        <f t="shared" si="13"/>
        <v>56.84</v>
      </c>
      <c r="T170" s="63">
        <v>57.8</v>
      </c>
      <c r="U170" s="63">
        <v>55.2</v>
      </c>
      <c r="V170" s="1">
        <v>71.599999999999994</v>
      </c>
      <c r="W170" s="1">
        <v>72</v>
      </c>
      <c r="X170" s="1">
        <v>77</v>
      </c>
      <c r="Y170" s="6">
        <v>2.25</v>
      </c>
      <c r="Z170" s="6">
        <v>12</v>
      </c>
      <c r="AA170" s="44">
        <v>10205</v>
      </c>
      <c r="AB170" s="51">
        <v>25000</v>
      </c>
      <c r="AC170" s="44">
        <v>4.25</v>
      </c>
      <c r="AD170" s="52">
        <v>50</v>
      </c>
      <c r="AE170" s="44">
        <v>-101</v>
      </c>
      <c r="AF170" s="44">
        <v>0</v>
      </c>
      <c r="AG170" s="1">
        <v>903</v>
      </c>
      <c r="AH170" s="1">
        <v>1787</v>
      </c>
      <c r="AI170" s="11">
        <f t="shared" si="14"/>
        <v>2690</v>
      </c>
      <c r="AJ170" s="44">
        <v>5.43443060498221</v>
      </c>
      <c r="AK170" s="44">
        <v>15.1666666666667</v>
      </c>
      <c r="AL170" s="44">
        <v>6.6771804312674696E-2</v>
      </c>
      <c r="AM170" s="44">
        <v>5.5012024092948799</v>
      </c>
      <c r="AN170" s="44">
        <v>5.3676588006695303</v>
      </c>
      <c r="AO170" s="47">
        <v>-800</v>
      </c>
      <c r="AP170" s="47">
        <v>-3500</v>
      </c>
    </row>
    <row r="171" spans="1:42" x14ac:dyDescent="0.35">
      <c r="A171" s="3">
        <v>44274</v>
      </c>
      <c r="B171" s="103"/>
      <c r="C171" s="69" t="s">
        <v>260</v>
      </c>
      <c r="D171" s="70">
        <f t="shared" si="10"/>
        <v>0</v>
      </c>
      <c r="E171" s="46"/>
      <c r="F171" s="14">
        <v>-5000</v>
      </c>
      <c r="G171" s="29">
        <f t="shared" si="11"/>
        <v>11280</v>
      </c>
      <c r="H171" s="26" t="s">
        <v>258</v>
      </c>
      <c r="I171" s="51">
        <v>11085</v>
      </c>
      <c r="J171" s="63">
        <v>999</v>
      </c>
      <c r="K171" s="1">
        <v>-1456.8854176959919</v>
      </c>
      <c r="L171" s="1">
        <f t="shared" si="12"/>
        <v>1</v>
      </c>
      <c r="M171" s="1">
        <v>-1948.969577338039</v>
      </c>
      <c r="N171" s="1">
        <v>-1077.8276870070943</v>
      </c>
      <c r="O171" s="63">
        <v>414</v>
      </c>
      <c r="P171" s="51">
        <v>6408</v>
      </c>
      <c r="Q171" s="64">
        <v>53.3</v>
      </c>
      <c r="R171" s="44">
        <v>13.9</v>
      </c>
      <c r="S171" s="44">
        <f t="shared" si="13"/>
        <v>57.019999999999996</v>
      </c>
      <c r="T171" s="63">
        <v>58.5</v>
      </c>
      <c r="U171" s="63">
        <v>55.4</v>
      </c>
      <c r="V171" s="1">
        <v>71.599999999999994</v>
      </c>
      <c r="W171" s="1">
        <v>72</v>
      </c>
      <c r="X171" s="1">
        <v>77</v>
      </c>
      <c r="Y171" s="6">
        <v>2.0099999999999998</v>
      </c>
      <c r="Z171" s="6">
        <v>12</v>
      </c>
      <c r="AA171" s="44">
        <v>10658.333333333299</v>
      </c>
      <c r="AB171" s="51">
        <v>25000</v>
      </c>
      <c r="AC171" s="44">
        <v>4.5233333333333299</v>
      </c>
      <c r="AD171" s="52">
        <v>50</v>
      </c>
      <c r="AE171" s="44">
        <v>2066</v>
      </c>
      <c r="AF171" s="44">
        <v>0</v>
      </c>
      <c r="AG171" s="1">
        <v>812</v>
      </c>
      <c r="AH171" s="1">
        <v>997</v>
      </c>
      <c r="AI171" s="11">
        <f t="shared" si="14"/>
        <v>1809</v>
      </c>
      <c r="AJ171" s="44">
        <v>5.7599474145486402</v>
      </c>
      <c r="AK171" s="44">
        <v>15.6666666666667</v>
      </c>
      <c r="AL171" s="44">
        <v>9.26525646974245E-2</v>
      </c>
      <c r="AM171" s="44">
        <v>5.8525999792460697</v>
      </c>
      <c r="AN171" s="44">
        <v>5.6672948498512197</v>
      </c>
      <c r="AO171" s="47">
        <v>-800</v>
      </c>
      <c r="AP171" s="47">
        <v>-3500</v>
      </c>
    </row>
    <row r="172" spans="1:42" x14ac:dyDescent="0.35">
      <c r="A172" s="3">
        <v>44275</v>
      </c>
      <c r="B172" s="103"/>
      <c r="C172" s="69" t="s">
        <v>260</v>
      </c>
      <c r="D172" s="70">
        <f t="shared" si="10"/>
        <v>0</v>
      </c>
      <c r="E172" s="46"/>
      <c r="F172" s="14">
        <v>-5000</v>
      </c>
      <c r="G172" s="29">
        <f t="shared" si="11"/>
        <v>11280</v>
      </c>
      <c r="H172" s="26" t="s">
        <v>258</v>
      </c>
      <c r="I172" s="51">
        <v>10877</v>
      </c>
      <c r="J172" s="63">
        <v>984</v>
      </c>
      <c r="K172" s="1">
        <v>-821.69818250567164</v>
      </c>
      <c r="L172" s="1">
        <f t="shared" si="12"/>
        <v>1</v>
      </c>
      <c r="M172" s="1">
        <v>-1841.288646886816</v>
      </c>
      <c r="N172" s="1">
        <v>-1103.7771604216932</v>
      </c>
      <c r="O172" s="63">
        <v>320</v>
      </c>
      <c r="P172" s="51">
        <v>7514</v>
      </c>
      <c r="Q172" s="64">
        <v>54.6</v>
      </c>
      <c r="R172" s="44">
        <v>13.8</v>
      </c>
      <c r="S172" s="44">
        <f t="shared" si="13"/>
        <v>56.84</v>
      </c>
      <c r="T172" s="63">
        <v>58.3</v>
      </c>
      <c r="U172" s="63">
        <v>55.4</v>
      </c>
      <c r="V172" s="1">
        <v>71.599999999999994</v>
      </c>
      <c r="W172" s="1">
        <v>72</v>
      </c>
      <c r="X172" s="1">
        <v>77</v>
      </c>
      <c r="Y172" s="6">
        <v>3.43</v>
      </c>
      <c r="Z172" s="6">
        <v>12</v>
      </c>
      <c r="AA172" s="44">
        <v>10986.333333333299</v>
      </c>
      <c r="AB172" s="51">
        <v>25000</v>
      </c>
      <c r="AC172" s="44">
        <v>4.93</v>
      </c>
      <c r="AD172" s="52">
        <v>50</v>
      </c>
      <c r="AE172" s="44">
        <v>3340</v>
      </c>
      <c r="AF172" s="44">
        <v>0</v>
      </c>
      <c r="AG172" s="1">
        <v>805</v>
      </c>
      <c r="AH172" s="1">
        <v>296</v>
      </c>
      <c r="AI172" s="11">
        <f t="shared" si="14"/>
        <v>1101</v>
      </c>
      <c r="AJ172" s="44">
        <v>5.9487358326067996</v>
      </c>
      <c r="AK172" s="44">
        <v>15.241666666666699</v>
      </c>
      <c r="AL172" s="44">
        <v>8.1754810920068796E-2</v>
      </c>
      <c r="AM172" s="44">
        <v>6.0304906435268704</v>
      </c>
      <c r="AN172" s="44">
        <v>5.8669810216867297</v>
      </c>
      <c r="AO172" s="47">
        <v>-800</v>
      </c>
      <c r="AP172" s="47">
        <v>-3500</v>
      </c>
    </row>
    <row r="173" spans="1:42" x14ac:dyDescent="0.35">
      <c r="A173" s="3">
        <v>44276</v>
      </c>
      <c r="B173" s="103"/>
      <c r="C173" s="69" t="s">
        <v>260</v>
      </c>
      <c r="D173" s="70">
        <f t="shared" si="10"/>
        <v>0</v>
      </c>
      <c r="E173" s="46"/>
      <c r="F173" s="14">
        <v>-5000</v>
      </c>
      <c r="G173" s="29">
        <f t="shared" si="11"/>
        <v>11280</v>
      </c>
      <c r="H173" s="26" t="s">
        <v>258</v>
      </c>
      <c r="I173" s="51">
        <v>11800</v>
      </c>
      <c r="J173" s="63">
        <v>994</v>
      </c>
      <c r="K173" s="1">
        <v>-836.07012818250587</v>
      </c>
      <c r="L173" s="1">
        <f t="shared" si="12"/>
        <v>1</v>
      </c>
      <c r="M173" s="1">
        <v>-1531.8056150995715</v>
      </c>
      <c r="N173" s="1">
        <v>-1121.5903619773849</v>
      </c>
      <c r="O173" s="63">
        <v>256</v>
      </c>
      <c r="P173" s="51">
        <v>8735</v>
      </c>
      <c r="Q173" s="64">
        <v>54.8</v>
      </c>
      <c r="R173" s="44">
        <v>14.1</v>
      </c>
      <c r="S173" s="44">
        <f t="shared" si="13"/>
        <v>57.379999999999995</v>
      </c>
      <c r="T173" s="63">
        <v>58.9</v>
      </c>
      <c r="U173" s="63">
        <v>55.6</v>
      </c>
      <c r="V173" s="1">
        <v>71.599999999999994</v>
      </c>
      <c r="W173" s="1">
        <v>72</v>
      </c>
      <c r="X173" s="1">
        <v>77</v>
      </c>
      <c r="Y173" s="6">
        <v>2.52</v>
      </c>
      <c r="Z173" s="6">
        <v>12</v>
      </c>
      <c r="AA173" s="44">
        <v>11254</v>
      </c>
      <c r="AB173" s="51">
        <v>25000</v>
      </c>
      <c r="AC173" s="44">
        <v>5.89</v>
      </c>
      <c r="AD173" s="52">
        <v>50</v>
      </c>
      <c r="AE173" s="44">
        <v>3632</v>
      </c>
      <c r="AF173" s="44">
        <v>0</v>
      </c>
      <c r="AG173" s="1">
        <v>804</v>
      </c>
      <c r="AH173" s="1">
        <v>299</v>
      </c>
      <c r="AI173" s="11">
        <f t="shared" si="14"/>
        <v>1103</v>
      </c>
      <c r="AJ173" s="44">
        <v>6.4780487804878097</v>
      </c>
      <c r="AK173" s="44">
        <v>15.358333333333301</v>
      </c>
      <c r="AL173" s="44">
        <v>0.111150814958915</v>
      </c>
      <c r="AM173" s="44">
        <v>6.5891995954467202</v>
      </c>
      <c r="AN173" s="44">
        <v>6.3668979655288904</v>
      </c>
      <c r="AO173" s="47">
        <v>-800</v>
      </c>
      <c r="AP173" s="47">
        <v>-3500</v>
      </c>
    </row>
    <row r="174" spans="1:42" x14ac:dyDescent="0.35">
      <c r="A174" s="3">
        <v>44277</v>
      </c>
      <c r="B174" s="103"/>
      <c r="C174" s="69" t="s">
        <v>260</v>
      </c>
      <c r="D174" s="70">
        <f t="shared" si="10"/>
        <v>0</v>
      </c>
      <c r="E174" s="46"/>
      <c r="F174" s="14">
        <v>-5000</v>
      </c>
      <c r="G174" s="29">
        <f t="shared" si="11"/>
        <v>11280</v>
      </c>
      <c r="H174" s="26" t="s">
        <v>258</v>
      </c>
      <c r="I174" s="51">
        <v>12483</v>
      </c>
      <c r="J174" s="63">
        <v>984</v>
      </c>
      <c r="K174" s="1">
        <v>-850.57070002520777</v>
      </c>
      <c r="L174" s="1">
        <f t="shared" si="12"/>
        <v>1</v>
      </c>
      <c r="M174" s="1">
        <v>-1241.0310931182253</v>
      </c>
      <c r="N174" s="1">
        <v>-1106.5661752763874</v>
      </c>
      <c r="O174" s="63">
        <v>221</v>
      </c>
      <c r="P174" s="51">
        <v>8106</v>
      </c>
      <c r="Q174" s="64">
        <v>54.8</v>
      </c>
      <c r="R174" s="44">
        <v>14.2</v>
      </c>
      <c r="S174" s="44">
        <f t="shared" si="13"/>
        <v>57.56</v>
      </c>
      <c r="T174" s="63">
        <v>59.5</v>
      </c>
      <c r="U174" s="63">
        <v>55.9</v>
      </c>
      <c r="V174" s="1">
        <v>71.599999999999994</v>
      </c>
      <c r="W174" s="1">
        <v>72</v>
      </c>
      <c r="X174" s="1">
        <v>77</v>
      </c>
      <c r="Y174" s="6">
        <v>2.1</v>
      </c>
      <c r="Z174" s="6">
        <v>12</v>
      </c>
      <c r="AA174" s="44">
        <v>11720</v>
      </c>
      <c r="AB174" s="51">
        <v>25000</v>
      </c>
      <c r="AC174" s="44">
        <v>6.93</v>
      </c>
      <c r="AD174" s="52">
        <v>50</v>
      </c>
      <c r="AE174" s="44">
        <v>3379</v>
      </c>
      <c r="AF174" s="44">
        <v>0</v>
      </c>
      <c r="AG174" s="1">
        <v>825</v>
      </c>
      <c r="AH174" s="1">
        <v>289</v>
      </c>
      <c r="AI174" s="11">
        <f t="shared" si="14"/>
        <v>1114</v>
      </c>
      <c r="AJ174" s="44">
        <v>6.4735243055555598</v>
      </c>
      <c r="AK174" s="44">
        <v>15.383333333333301</v>
      </c>
      <c r="AL174" s="44">
        <v>0.13280188875123999</v>
      </c>
      <c r="AM174" s="44">
        <v>6.6063261943067904</v>
      </c>
      <c r="AN174" s="44">
        <v>6.3407224168043204</v>
      </c>
      <c r="AO174" s="47">
        <v>-800</v>
      </c>
      <c r="AP174" s="47">
        <v>-3500</v>
      </c>
    </row>
    <row r="175" spans="1:42" x14ac:dyDescent="0.35">
      <c r="A175" s="3">
        <v>44278</v>
      </c>
      <c r="B175" s="103"/>
      <c r="C175" s="69" t="s">
        <v>260</v>
      </c>
      <c r="D175" s="70">
        <f t="shared" si="10"/>
        <v>0</v>
      </c>
      <c r="E175" s="46"/>
      <c r="F175" s="14">
        <v>-5000</v>
      </c>
      <c r="G175" s="29">
        <f t="shared" si="11"/>
        <v>11280</v>
      </c>
      <c r="H175" s="26" t="s">
        <v>258</v>
      </c>
      <c r="I175" s="51">
        <v>12094</v>
      </c>
      <c r="J175" s="63">
        <v>878</v>
      </c>
      <c r="K175" s="1">
        <v>-905.32805923871956</v>
      </c>
      <c r="L175" s="1">
        <f t="shared" si="12"/>
        <v>1</v>
      </c>
      <c r="M175" s="1">
        <v>-974.11049752961935</v>
      </c>
      <c r="N175" s="1">
        <v>-1103.9011447387375</v>
      </c>
      <c r="O175" s="63">
        <v>205</v>
      </c>
      <c r="P175" s="51">
        <v>7248</v>
      </c>
      <c r="Q175" s="64">
        <v>55.5</v>
      </c>
      <c r="R175" s="44">
        <v>14.1</v>
      </c>
      <c r="S175" s="44">
        <f t="shared" si="13"/>
        <v>57.379999999999995</v>
      </c>
      <c r="T175" s="63">
        <v>59.3</v>
      </c>
      <c r="U175" s="63">
        <v>55.8</v>
      </c>
      <c r="V175" s="1">
        <v>71.599999999999994</v>
      </c>
      <c r="W175" s="1">
        <v>72</v>
      </c>
      <c r="X175" s="1">
        <v>77</v>
      </c>
      <c r="Y175" s="6">
        <v>2.66</v>
      </c>
      <c r="Z175" s="6">
        <v>12</v>
      </c>
      <c r="AA175" s="44">
        <v>12125.666666666701</v>
      </c>
      <c r="AB175" s="51">
        <v>25000</v>
      </c>
      <c r="AC175" s="44">
        <v>7.92</v>
      </c>
      <c r="AD175" s="52">
        <v>50</v>
      </c>
      <c r="AE175" s="44">
        <v>3213</v>
      </c>
      <c r="AF175" s="44">
        <v>0</v>
      </c>
      <c r="AG175" s="1">
        <v>877</v>
      </c>
      <c r="AH175" s="1">
        <v>289</v>
      </c>
      <c r="AI175" s="11">
        <f t="shared" si="14"/>
        <v>1166</v>
      </c>
      <c r="AJ175" s="44">
        <v>7.0622791519434598</v>
      </c>
      <c r="AK175" s="44">
        <v>15.425000000000001</v>
      </c>
      <c r="AL175" s="44">
        <v>0.15549938138684599</v>
      </c>
      <c r="AM175" s="44">
        <v>7.2177785333303097</v>
      </c>
      <c r="AN175" s="44">
        <v>6.9067797705566196</v>
      </c>
      <c r="AO175" s="47">
        <v>-800</v>
      </c>
      <c r="AP175" s="47">
        <v>-1950</v>
      </c>
    </row>
    <row r="176" spans="1:42" x14ac:dyDescent="0.35">
      <c r="A176" s="3">
        <v>44279</v>
      </c>
      <c r="B176" s="103"/>
      <c r="C176" s="69" t="s">
        <v>260</v>
      </c>
      <c r="D176" s="70">
        <f t="shared" si="10"/>
        <v>0</v>
      </c>
      <c r="E176" s="46"/>
      <c r="F176" s="14">
        <v>-5000</v>
      </c>
      <c r="G176" s="29">
        <f t="shared" si="11"/>
        <v>11280</v>
      </c>
      <c r="H176" s="26" t="s">
        <v>258</v>
      </c>
      <c r="I176" s="51">
        <v>10528</v>
      </c>
      <c r="J176" s="63">
        <v>832</v>
      </c>
      <c r="K176" s="1">
        <v>-962.31092198134616</v>
      </c>
      <c r="L176" s="1">
        <f t="shared" si="12"/>
        <v>1</v>
      </c>
      <c r="M176" s="1">
        <v>-875.19559838669034</v>
      </c>
      <c r="N176" s="1">
        <v>-1118.2645874536356</v>
      </c>
      <c r="O176" s="63">
        <v>193</v>
      </c>
      <c r="P176" s="51">
        <v>6675</v>
      </c>
      <c r="Q176" s="64">
        <v>55.7</v>
      </c>
      <c r="R176" s="44">
        <v>14.1</v>
      </c>
      <c r="S176" s="44">
        <f t="shared" si="13"/>
        <v>57.379999999999995</v>
      </c>
      <c r="T176" s="63">
        <v>58.5</v>
      </c>
      <c r="U176" s="63">
        <v>55.7</v>
      </c>
      <c r="V176" s="1">
        <v>71.599999999999994</v>
      </c>
      <c r="W176" s="1">
        <v>72</v>
      </c>
      <c r="X176" s="1">
        <v>77</v>
      </c>
      <c r="Y176" s="6">
        <v>3.39</v>
      </c>
      <c r="Z176" s="6">
        <v>12</v>
      </c>
      <c r="AA176" s="44">
        <v>11701.666666666701</v>
      </c>
      <c r="AB176" s="51">
        <v>25000</v>
      </c>
      <c r="AC176" s="44">
        <v>7.5766666666666698</v>
      </c>
      <c r="AD176" s="52">
        <v>50</v>
      </c>
      <c r="AE176" s="44">
        <v>1843</v>
      </c>
      <c r="AF176" s="44">
        <v>0</v>
      </c>
      <c r="AG176" s="1">
        <v>842</v>
      </c>
      <c r="AH176" s="1">
        <v>294</v>
      </c>
      <c r="AI176" s="11">
        <f t="shared" si="14"/>
        <v>1136</v>
      </c>
      <c r="AJ176" s="44">
        <v>6.9188538932633401</v>
      </c>
      <c r="AK176" s="44">
        <v>15.4166666666667</v>
      </c>
      <c r="AL176" s="44">
        <v>0.15045836495008899</v>
      </c>
      <c r="AM176" s="44">
        <v>7.0693122582134302</v>
      </c>
      <c r="AN176" s="44">
        <v>6.76839552831325</v>
      </c>
      <c r="AO176" s="47">
        <v>-800</v>
      </c>
      <c r="AP176" s="47">
        <v>-1950</v>
      </c>
    </row>
    <row r="177" spans="1:42" x14ac:dyDescent="0.35">
      <c r="A177" s="3">
        <v>44280</v>
      </c>
      <c r="B177" s="103"/>
      <c r="C177" s="69" t="s">
        <v>260</v>
      </c>
      <c r="D177" s="70">
        <f t="shared" si="10"/>
        <v>0</v>
      </c>
      <c r="E177" s="46"/>
      <c r="F177" s="14">
        <v>-5000</v>
      </c>
      <c r="G177" s="29">
        <f t="shared" si="11"/>
        <v>11280</v>
      </c>
      <c r="H177" s="26" t="s">
        <v>258</v>
      </c>
      <c r="I177" s="51">
        <v>9650</v>
      </c>
      <c r="J177" s="63">
        <v>783</v>
      </c>
      <c r="K177" s="1">
        <v>-964.85350025207981</v>
      </c>
      <c r="L177" s="1">
        <f t="shared" si="12"/>
        <v>1</v>
      </c>
      <c r="M177" s="1">
        <v>-903.82666193597174</v>
      </c>
      <c r="N177" s="1">
        <v>-1132.3969626201883</v>
      </c>
      <c r="O177" s="63">
        <v>186</v>
      </c>
      <c r="P177" s="51">
        <v>6182</v>
      </c>
      <c r="Q177" s="64">
        <v>55.9</v>
      </c>
      <c r="R177" s="44">
        <v>13.9</v>
      </c>
      <c r="S177" s="44">
        <f t="shared" si="13"/>
        <v>57.019999999999996</v>
      </c>
      <c r="T177" s="63">
        <v>59.9</v>
      </c>
      <c r="U177" s="63">
        <v>56</v>
      </c>
      <c r="V177" s="1">
        <v>71.599999999999994</v>
      </c>
      <c r="W177" s="1">
        <v>72</v>
      </c>
      <c r="X177" s="1">
        <v>77</v>
      </c>
      <c r="Y177" s="6">
        <v>5.37</v>
      </c>
      <c r="Z177" s="6">
        <v>12</v>
      </c>
      <c r="AA177" s="44">
        <v>10757.333333333299</v>
      </c>
      <c r="AB177" s="51">
        <v>25000</v>
      </c>
      <c r="AC177" s="44">
        <v>6.9766666666666701</v>
      </c>
      <c r="AD177" s="52">
        <v>50</v>
      </c>
      <c r="AE177" s="44">
        <v>1364</v>
      </c>
      <c r="AF177" s="44">
        <v>0</v>
      </c>
      <c r="AG177" s="1">
        <v>840</v>
      </c>
      <c r="AH177" s="1">
        <v>297</v>
      </c>
      <c r="AI177" s="11">
        <f t="shared" si="14"/>
        <v>1137</v>
      </c>
      <c r="AJ177" s="44">
        <v>6.4119527145359001</v>
      </c>
      <c r="AK177" s="44">
        <v>15.4333333333333</v>
      </c>
      <c r="AL177" s="44">
        <v>9.7653354806377199E-2</v>
      </c>
      <c r="AM177" s="44">
        <v>6.5096060693422801</v>
      </c>
      <c r="AN177" s="44">
        <v>6.3142993597295201</v>
      </c>
      <c r="AO177" s="47">
        <v>-800</v>
      </c>
      <c r="AP177" s="47">
        <v>-1950</v>
      </c>
    </row>
    <row r="178" spans="1:42" x14ac:dyDescent="0.35">
      <c r="A178" s="3">
        <v>44281</v>
      </c>
      <c r="B178" s="103"/>
      <c r="C178" s="69" t="s">
        <v>260</v>
      </c>
      <c r="D178" s="70">
        <f t="shared" si="10"/>
        <v>0</v>
      </c>
      <c r="E178" s="46"/>
      <c r="F178" s="14">
        <v>-5000</v>
      </c>
      <c r="G178" s="29">
        <f t="shared" si="11"/>
        <v>11280</v>
      </c>
      <c r="H178" s="26" t="s">
        <v>258</v>
      </c>
      <c r="I178" s="51">
        <v>9515</v>
      </c>
      <c r="J178" s="63">
        <v>796</v>
      </c>
      <c r="K178" s="1">
        <v>-980.519458784976</v>
      </c>
      <c r="L178" s="1">
        <f t="shared" si="12"/>
        <v>1</v>
      </c>
      <c r="M178" s="1">
        <v>-932.7165280564659</v>
      </c>
      <c r="N178" s="1">
        <v>-1183.1748400284491</v>
      </c>
      <c r="O178" s="63">
        <v>179</v>
      </c>
      <c r="P178" s="51">
        <v>5707</v>
      </c>
      <c r="Q178" s="64">
        <v>56.7</v>
      </c>
      <c r="R178" s="44">
        <v>14.1</v>
      </c>
      <c r="S178" s="44">
        <f t="shared" si="13"/>
        <v>57.379999999999995</v>
      </c>
      <c r="T178" s="63">
        <v>60.5</v>
      </c>
      <c r="U178" s="63">
        <v>56.3</v>
      </c>
      <c r="V178" s="1">
        <v>71.599999999999994</v>
      </c>
      <c r="W178" s="1">
        <v>72</v>
      </c>
      <c r="X178" s="1">
        <v>77</v>
      </c>
      <c r="Y178" s="6">
        <v>5.15</v>
      </c>
      <c r="Z178" s="6">
        <v>12</v>
      </c>
      <c r="AA178" s="44">
        <v>9897.6666666666697</v>
      </c>
      <c r="AB178" s="51">
        <v>25000</v>
      </c>
      <c r="AC178" s="44">
        <v>6.13</v>
      </c>
      <c r="AD178" s="52">
        <v>50</v>
      </c>
      <c r="AE178" s="44">
        <v>1174</v>
      </c>
      <c r="AF178" s="44">
        <v>0</v>
      </c>
      <c r="AG178" s="1">
        <v>827</v>
      </c>
      <c r="AH178" s="1">
        <v>293</v>
      </c>
      <c r="AI178" s="11">
        <f t="shared" si="14"/>
        <v>1120</v>
      </c>
      <c r="AJ178" s="44">
        <v>6.9273996509598597</v>
      </c>
      <c r="AK178" s="44">
        <v>15.366666666666699</v>
      </c>
      <c r="AL178" s="44">
        <v>0.117806943114941</v>
      </c>
      <c r="AM178" s="44">
        <v>7.0452065940748003</v>
      </c>
      <c r="AN178" s="44">
        <v>6.8095927078449199</v>
      </c>
      <c r="AO178" s="47">
        <v>-800</v>
      </c>
      <c r="AP178" s="47">
        <v>-1950</v>
      </c>
    </row>
    <row r="179" spans="1:42" x14ac:dyDescent="0.35">
      <c r="A179" s="3">
        <v>44282</v>
      </c>
      <c r="B179" s="103"/>
      <c r="C179" s="69" t="s">
        <v>260</v>
      </c>
      <c r="D179" s="70">
        <f t="shared" si="10"/>
        <v>0</v>
      </c>
      <c r="E179" s="46"/>
      <c r="F179" s="14">
        <v>-5000</v>
      </c>
      <c r="G179" s="29">
        <f t="shared" si="11"/>
        <v>11280</v>
      </c>
      <c r="H179" s="26" t="s">
        <v>258</v>
      </c>
      <c r="I179" s="51">
        <v>9108</v>
      </c>
      <c r="J179" s="63">
        <v>843</v>
      </c>
      <c r="K179" s="1">
        <v>-953.69813461053718</v>
      </c>
      <c r="L179" s="1">
        <f t="shared" si="12"/>
        <v>1</v>
      </c>
      <c r="M179" s="1">
        <v>-953.34201497353172</v>
      </c>
      <c r="N179" s="1">
        <v>-1233.7973908765173</v>
      </c>
      <c r="O179" s="63">
        <v>176</v>
      </c>
      <c r="P179" s="51">
        <v>5476</v>
      </c>
      <c r="Q179" s="64">
        <v>57.9</v>
      </c>
      <c r="R179" s="44">
        <v>14.7</v>
      </c>
      <c r="S179" s="44">
        <f t="shared" si="13"/>
        <v>58.46</v>
      </c>
      <c r="T179" s="63">
        <v>61.7</v>
      </c>
      <c r="U179" s="63">
        <v>56.9</v>
      </c>
      <c r="V179" s="1">
        <v>71.599999999999994</v>
      </c>
      <c r="W179" s="1">
        <v>72</v>
      </c>
      <c r="X179" s="1">
        <v>77</v>
      </c>
      <c r="Y179" s="6">
        <v>5.19</v>
      </c>
      <c r="Z179" s="6">
        <v>12</v>
      </c>
      <c r="AA179" s="44">
        <v>9424.3333333333303</v>
      </c>
      <c r="AB179" s="51">
        <v>25000</v>
      </c>
      <c r="AC179" s="44">
        <v>5.6733333333333302</v>
      </c>
      <c r="AD179" s="52">
        <v>50</v>
      </c>
      <c r="AE179" s="44">
        <v>1130</v>
      </c>
      <c r="AF179" s="44">
        <v>0</v>
      </c>
      <c r="AG179" s="1">
        <v>802</v>
      </c>
      <c r="AH179" s="1">
        <v>292</v>
      </c>
      <c r="AI179" s="11">
        <f t="shared" si="14"/>
        <v>1094</v>
      </c>
      <c r="AJ179" s="44">
        <v>7.6898916967508999</v>
      </c>
      <c r="AK179" s="44">
        <v>15.5363636363636</v>
      </c>
      <c r="AL179" s="44">
        <v>0.13451515964143201</v>
      </c>
      <c r="AM179" s="44">
        <v>7.8244068563923301</v>
      </c>
      <c r="AN179" s="44">
        <v>7.5553765371094697</v>
      </c>
      <c r="AO179" s="47">
        <v>-800</v>
      </c>
      <c r="AP179" s="47">
        <v>-1950</v>
      </c>
    </row>
    <row r="180" spans="1:42" x14ac:dyDescent="0.35">
      <c r="A180" s="3">
        <v>44283</v>
      </c>
      <c r="B180" s="103"/>
      <c r="C180" s="69" t="s">
        <v>260</v>
      </c>
      <c r="D180" s="70">
        <f t="shared" si="10"/>
        <v>0</v>
      </c>
      <c r="E180" s="46"/>
      <c r="F180" s="14">
        <v>-5000</v>
      </c>
      <c r="G180" s="29">
        <f t="shared" si="11"/>
        <v>11280</v>
      </c>
      <c r="H180" s="26" t="s">
        <v>258</v>
      </c>
      <c r="I180" s="51">
        <v>8751</v>
      </c>
      <c r="J180" s="63">
        <v>930</v>
      </c>
      <c r="K180" s="1">
        <v>-942.07552596420464</v>
      </c>
      <c r="L180" s="1">
        <f t="shared" si="12"/>
        <v>1</v>
      </c>
      <c r="M180" s="1">
        <v>-960.69150831862862</v>
      </c>
      <c r="N180" s="1">
        <v>-1282.998035588246</v>
      </c>
      <c r="O180" s="63">
        <v>182</v>
      </c>
      <c r="P180" s="51">
        <v>5388</v>
      </c>
      <c r="Q180" s="64">
        <v>59.2</v>
      </c>
      <c r="R180" s="44">
        <v>15.4</v>
      </c>
      <c r="S180" s="44">
        <f t="shared" si="13"/>
        <v>59.72</v>
      </c>
      <c r="T180" s="63">
        <v>64</v>
      </c>
      <c r="U180" s="63">
        <v>57.8</v>
      </c>
      <c r="V180" s="1">
        <v>71.599999999999994</v>
      </c>
      <c r="W180" s="1">
        <v>72</v>
      </c>
      <c r="X180" s="1">
        <v>77</v>
      </c>
      <c r="Y180" s="6">
        <v>4.9000000000000004</v>
      </c>
      <c r="Z180" s="6">
        <v>12</v>
      </c>
      <c r="AA180" s="44">
        <v>9124.6666666666697</v>
      </c>
      <c r="AB180" s="51">
        <v>25000</v>
      </c>
      <c r="AC180" s="44">
        <v>5.1866666666666701</v>
      </c>
      <c r="AD180" s="52">
        <v>50</v>
      </c>
      <c r="AE180" s="44">
        <v>1108</v>
      </c>
      <c r="AF180" s="44">
        <v>0</v>
      </c>
      <c r="AG180" s="1">
        <v>802</v>
      </c>
      <c r="AH180" s="1">
        <v>297</v>
      </c>
      <c r="AI180" s="11">
        <f t="shared" si="14"/>
        <v>1099</v>
      </c>
      <c r="AJ180" s="44">
        <v>7.5399052132701403</v>
      </c>
      <c r="AK180" s="44">
        <v>15.475</v>
      </c>
      <c r="AL180" s="44">
        <v>0.14794681938262</v>
      </c>
      <c r="AM180" s="44">
        <v>7.68785203265276</v>
      </c>
      <c r="AN180" s="44">
        <v>7.3919583938875197</v>
      </c>
      <c r="AO180" s="47">
        <v>-800</v>
      </c>
      <c r="AP180" s="47">
        <v>-1950</v>
      </c>
    </row>
    <row r="181" spans="1:42" x14ac:dyDescent="0.35">
      <c r="A181" s="3">
        <v>44284</v>
      </c>
      <c r="B181" s="103"/>
      <c r="C181" s="69" t="s">
        <v>260</v>
      </c>
      <c r="D181" s="70">
        <f t="shared" si="10"/>
        <v>0</v>
      </c>
      <c r="E181" s="46"/>
      <c r="F181" s="14">
        <v>-5000</v>
      </c>
      <c r="G181" s="29">
        <f t="shared" si="11"/>
        <v>11280</v>
      </c>
      <c r="H181" s="26" t="s">
        <v>258</v>
      </c>
      <c r="I181" s="51">
        <v>8370</v>
      </c>
      <c r="J181" s="63">
        <v>974</v>
      </c>
      <c r="K181" s="1">
        <v>-901.54265855810445</v>
      </c>
      <c r="L181" s="1">
        <f t="shared" si="12"/>
        <v>1</v>
      </c>
      <c r="M181" s="1">
        <v>-948.53785563398048</v>
      </c>
      <c r="N181" s="1">
        <v>-1250.2437372879831</v>
      </c>
      <c r="O181" s="63">
        <v>197</v>
      </c>
      <c r="P181" s="51">
        <v>5200</v>
      </c>
      <c r="Q181" s="64">
        <v>58.1</v>
      </c>
      <c r="R181" s="44">
        <v>15.9</v>
      </c>
      <c r="S181" s="44">
        <f t="shared" si="13"/>
        <v>60.620000000000005</v>
      </c>
      <c r="T181" s="63">
        <v>65</v>
      </c>
      <c r="U181" s="63">
        <v>58.5</v>
      </c>
      <c r="V181" s="1">
        <v>71.599999999999994</v>
      </c>
      <c r="W181" s="1">
        <v>72</v>
      </c>
      <c r="X181" s="1">
        <v>77</v>
      </c>
      <c r="Y181" s="6">
        <v>6.84</v>
      </c>
      <c r="Z181" s="6">
        <v>12</v>
      </c>
      <c r="AA181" s="44">
        <v>8743</v>
      </c>
      <c r="AB181" s="51">
        <v>25000</v>
      </c>
      <c r="AC181" s="44">
        <v>5.0866666666666696</v>
      </c>
      <c r="AD181" s="52">
        <v>50</v>
      </c>
      <c r="AE181" s="44">
        <v>1078</v>
      </c>
      <c r="AF181" s="44">
        <v>0</v>
      </c>
      <c r="AG181" s="1">
        <v>803</v>
      </c>
      <c r="AH181" s="1">
        <v>294</v>
      </c>
      <c r="AI181" s="11">
        <f t="shared" si="14"/>
        <v>1097</v>
      </c>
      <c r="AJ181" s="44">
        <v>7.25100286532951</v>
      </c>
      <c r="AK181" s="44">
        <v>15.9636363636364</v>
      </c>
      <c r="AL181" s="44">
        <v>0.11917684009968001</v>
      </c>
      <c r="AM181" s="44">
        <v>7.37017970542919</v>
      </c>
      <c r="AN181" s="44">
        <v>7.13182602522983</v>
      </c>
      <c r="AO181" s="47">
        <v>-800</v>
      </c>
      <c r="AP181" s="47">
        <v>-1950</v>
      </c>
    </row>
    <row r="182" spans="1:42" x14ac:dyDescent="0.35">
      <c r="A182" s="3">
        <v>44285</v>
      </c>
      <c r="B182" s="103"/>
      <c r="C182" s="69" t="s">
        <v>260</v>
      </c>
      <c r="D182" s="70">
        <f t="shared" si="10"/>
        <v>0</v>
      </c>
      <c r="E182" s="46"/>
      <c r="F182" s="14">
        <v>-5000</v>
      </c>
      <c r="G182" s="29">
        <f t="shared" si="11"/>
        <v>11280</v>
      </c>
      <c r="H182" s="26" t="s">
        <v>258</v>
      </c>
      <c r="I182" s="51">
        <v>8113</v>
      </c>
      <c r="J182" s="63">
        <v>864</v>
      </c>
      <c r="K182" s="1">
        <v>-896.32081509957152</v>
      </c>
      <c r="L182" s="1">
        <f t="shared" si="12"/>
        <v>1</v>
      </c>
      <c r="M182" s="1">
        <v>-934.83131860347873</v>
      </c>
      <c r="N182" s="1">
        <v>-1144.0177035723289</v>
      </c>
      <c r="O182" s="63">
        <v>197</v>
      </c>
      <c r="P182" s="51">
        <v>5159</v>
      </c>
      <c r="Q182" s="64">
        <v>58.4</v>
      </c>
      <c r="R182" s="44">
        <v>16.100000000000001</v>
      </c>
      <c r="S182" s="44">
        <f t="shared" si="13"/>
        <v>60.980000000000004</v>
      </c>
      <c r="T182" s="63">
        <v>63.8</v>
      </c>
      <c r="U182" s="63">
        <v>58.6</v>
      </c>
      <c r="V182" s="1">
        <v>71.599999999999994</v>
      </c>
      <c r="W182" s="1">
        <v>72</v>
      </c>
      <c r="X182" s="1">
        <v>77</v>
      </c>
      <c r="Y182" s="6">
        <v>3.7</v>
      </c>
      <c r="Z182" s="6">
        <v>12</v>
      </c>
      <c r="AA182" s="44">
        <v>8411.3333333333303</v>
      </c>
      <c r="AB182" s="51">
        <v>25000</v>
      </c>
      <c r="AC182" s="44">
        <v>5.0633333333333299</v>
      </c>
      <c r="AD182" s="52">
        <v>50</v>
      </c>
      <c r="AE182" s="44">
        <v>1076</v>
      </c>
      <c r="AF182" s="44">
        <v>0</v>
      </c>
      <c r="AG182" s="1">
        <v>803</v>
      </c>
      <c r="AH182" s="1">
        <v>296</v>
      </c>
      <c r="AI182" s="11">
        <f t="shared" si="14"/>
        <v>1099</v>
      </c>
      <c r="AJ182" s="44">
        <v>7.2899638336347197</v>
      </c>
      <c r="AK182" s="44">
        <v>16.133333333333301</v>
      </c>
      <c r="AL182" s="44">
        <v>0.146749502642086</v>
      </c>
      <c r="AM182" s="44">
        <v>7.4367133362768101</v>
      </c>
      <c r="AN182" s="44">
        <v>7.1432143309926301</v>
      </c>
      <c r="AO182" s="47">
        <v>-800</v>
      </c>
      <c r="AP182" s="47">
        <v>-1100</v>
      </c>
    </row>
    <row r="183" spans="1:42" x14ac:dyDescent="0.35">
      <c r="A183" s="3">
        <v>44286</v>
      </c>
      <c r="B183" s="103"/>
      <c r="C183" s="69" t="s">
        <v>260</v>
      </c>
      <c r="D183" s="70">
        <f t="shared" si="10"/>
        <v>0</v>
      </c>
      <c r="E183" s="46"/>
      <c r="F183" s="14">
        <v>-5000</v>
      </c>
      <c r="G183" s="29">
        <f t="shared" si="11"/>
        <v>11280</v>
      </c>
      <c r="H183" s="26" t="s">
        <v>258</v>
      </c>
      <c r="I183" s="51">
        <v>8193</v>
      </c>
      <c r="J183" s="63">
        <v>811</v>
      </c>
      <c r="K183" s="1">
        <v>-595.85225913788759</v>
      </c>
      <c r="L183" s="1">
        <f t="shared" si="12"/>
        <v>1</v>
      </c>
      <c r="M183" s="1">
        <v>-857.89787867406108</v>
      </c>
      <c r="N183" s="1">
        <v>-1021.9754856584681</v>
      </c>
      <c r="O183" s="63">
        <v>189</v>
      </c>
      <c r="P183" s="51">
        <v>5011</v>
      </c>
      <c r="Q183" s="64">
        <v>59.1</v>
      </c>
      <c r="R183" s="44">
        <v>16.5</v>
      </c>
      <c r="S183" s="44">
        <f t="shared" si="13"/>
        <v>61.7</v>
      </c>
      <c r="T183" s="63">
        <v>63.6</v>
      </c>
      <c r="U183" s="63">
        <v>58.9</v>
      </c>
      <c r="V183" s="1">
        <v>71.599999999999994</v>
      </c>
      <c r="W183" s="1">
        <v>72</v>
      </c>
      <c r="X183" s="1">
        <v>77</v>
      </c>
      <c r="Y183" s="6">
        <v>3.78</v>
      </c>
      <c r="Z183" s="6">
        <v>12</v>
      </c>
      <c r="AA183" s="44">
        <v>8225.3333333333303</v>
      </c>
      <c r="AB183" s="51">
        <v>25000</v>
      </c>
      <c r="AC183" s="44">
        <v>5.1133333333333297</v>
      </c>
      <c r="AD183" s="52">
        <v>50</v>
      </c>
      <c r="AE183" s="44">
        <v>1353</v>
      </c>
      <c r="AF183" s="44">
        <v>0</v>
      </c>
      <c r="AG183" s="1">
        <v>413</v>
      </c>
      <c r="AH183" s="1">
        <v>298</v>
      </c>
      <c r="AI183" s="11">
        <f t="shared" si="14"/>
        <v>711</v>
      </c>
      <c r="AJ183" s="44">
        <v>6.5</v>
      </c>
      <c r="AK183" s="44">
        <v>16.600000000000001</v>
      </c>
      <c r="AL183" s="44">
        <v>0.13141792171524699</v>
      </c>
      <c r="AM183" s="44">
        <v>6.6314179217152498</v>
      </c>
      <c r="AN183" s="44">
        <v>6.3685820782847502</v>
      </c>
      <c r="AO183" s="47">
        <v>-800</v>
      </c>
      <c r="AP183" s="47">
        <v>-1100</v>
      </c>
    </row>
    <row r="184" spans="1:42" x14ac:dyDescent="0.35">
      <c r="A184" s="3">
        <v>44287</v>
      </c>
      <c r="B184" s="103"/>
      <c r="C184" s="69" t="s">
        <v>260</v>
      </c>
      <c r="D184" s="70">
        <f t="shared" si="10"/>
        <v>0</v>
      </c>
      <c r="E184" s="46"/>
      <c r="F184" s="14">
        <v>-5000</v>
      </c>
      <c r="G184" s="29">
        <f t="shared" si="11"/>
        <v>11280</v>
      </c>
      <c r="H184" s="26" t="s">
        <v>258</v>
      </c>
      <c r="I184" s="51">
        <v>8015</v>
      </c>
      <c r="J184" s="63">
        <v>813</v>
      </c>
      <c r="K184" s="1">
        <v>-341.94764141668782</v>
      </c>
      <c r="L184" s="1">
        <f t="shared" si="12"/>
        <v>1</v>
      </c>
      <c r="M184" s="1">
        <v>-735.54778003529123</v>
      </c>
      <c r="N184" s="1">
        <v>-886.40524310382091</v>
      </c>
      <c r="O184" s="63">
        <v>192</v>
      </c>
      <c r="P184" s="51">
        <v>4923</v>
      </c>
      <c r="Q184" s="64">
        <v>60.6</v>
      </c>
      <c r="R184" s="44">
        <v>17.2</v>
      </c>
      <c r="S184" s="44">
        <f t="shared" si="13"/>
        <v>62.96</v>
      </c>
      <c r="T184" s="63">
        <v>65.5</v>
      </c>
      <c r="U184" s="63">
        <v>59.9</v>
      </c>
      <c r="V184" s="1">
        <v>71.599999999999994</v>
      </c>
      <c r="W184" s="1">
        <v>72</v>
      </c>
      <c r="X184" s="1">
        <v>77</v>
      </c>
      <c r="Y184" s="6">
        <v>3.19</v>
      </c>
      <c r="Z184" s="6">
        <v>12</v>
      </c>
      <c r="AA184" s="44">
        <v>8107</v>
      </c>
      <c r="AB184" s="51">
        <v>25000</v>
      </c>
      <c r="AC184" s="44">
        <v>4.9233333333333302</v>
      </c>
      <c r="AD184" s="52">
        <v>50</v>
      </c>
      <c r="AE184" s="44">
        <v>1541</v>
      </c>
      <c r="AF184" s="44">
        <v>0</v>
      </c>
      <c r="AG184" s="1">
        <v>395</v>
      </c>
      <c r="AH184" s="1">
        <v>0</v>
      </c>
      <c r="AI184" s="11">
        <f t="shared" si="14"/>
        <v>395</v>
      </c>
      <c r="AJ184" s="44">
        <v>6.4041155866900201</v>
      </c>
      <c r="AK184" s="44">
        <v>16.508333333333301</v>
      </c>
      <c r="AL184" s="44">
        <v>0.13367561203054701</v>
      </c>
      <c r="AM184" s="44">
        <v>6.5377911987205604</v>
      </c>
      <c r="AN184" s="44">
        <v>6.2704399746594701</v>
      </c>
      <c r="AO184" s="47">
        <v>-800</v>
      </c>
      <c r="AP184" s="47">
        <v>-1100</v>
      </c>
    </row>
    <row r="185" spans="1:42" x14ac:dyDescent="0.35">
      <c r="A185" s="3">
        <v>44288</v>
      </c>
      <c r="B185" s="105"/>
      <c r="C185" s="69" t="s">
        <v>260</v>
      </c>
      <c r="D185" s="70">
        <f t="shared" si="10"/>
        <v>0</v>
      </c>
      <c r="E185" s="46"/>
      <c r="F185" s="14">
        <v>-5000</v>
      </c>
      <c r="G185" s="29">
        <f t="shared" si="11"/>
        <v>11280</v>
      </c>
      <c r="H185" s="26" t="s">
        <v>258</v>
      </c>
      <c r="I185" s="51">
        <v>7974</v>
      </c>
      <c r="J185" s="63">
        <v>796</v>
      </c>
      <c r="K185" s="1">
        <v>-355.55261893622389</v>
      </c>
      <c r="L185" s="1">
        <f t="shared" si="12"/>
        <v>1</v>
      </c>
      <c r="M185" s="1">
        <v>-618.24319862969514</v>
      </c>
      <c r="N185" s="1">
        <v>-807.73861462098023</v>
      </c>
      <c r="O185" s="63">
        <v>201</v>
      </c>
      <c r="P185" s="51">
        <v>4868</v>
      </c>
      <c r="Q185" s="64">
        <v>60.7</v>
      </c>
      <c r="R185" s="44">
        <v>17.8</v>
      </c>
      <c r="S185" s="44">
        <f t="shared" si="13"/>
        <v>64.039999999999992</v>
      </c>
      <c r="T185" s="63">
        <v>67</v>
      </c>
      <c r="U185" s="63">
        <v>60.5</v>
      </c>
      <c r="V185" s="1">
        <v>71.599999999999994</v>
      </c>
      <c r="W185" s="1">
        <v>72</v>
      </c>
      <c r="X185" s="1">
        <v>77</v>
      </c>
      <c r="Y185" s="6">
        <v>3.37</v>
      </c>
      <c r="Z185" s="6">
        <v>12</v>
      </c>
      <c r="AA185" s="44">
        <v>8060.6666666666697</v>
      </c>
      <c r="AB185" s="51">
        <v>25000</v>
      </c>
      <c r="AC185" s="44">
        <v>4.6399999999999997</v>
      </c>
      <c r="AD185" s="52">
        <v>50</v>
      </c>
      <c r="AE185" s="44">
        <v>1578</v>
      </c>
      <c r="AF185" s="44">
        <v>0</v>
      </c>
      <c r="AG185" s="1">
        <v>408</v>
      </c>
      <c r="AH185" s="1">
        <v>0</v>
      </c>
      <c r="AI185" s="11">
        <f t="shared" si="14"/>
        <v>408</v>
      </c>
      <c r="AJ185" s="44">
        <v>6.05885416666667</v>
      </c>
      <c r="AK185" s="44">
        <v>16.566666666666698</v>
      </c>
      <c r="AL185" s="44">
        <v>0.117121870398689</v>
      </c>
      <c r="AM185" s="44">
        <v>6.1759760370653503</v>
      </c>
      <c r="AN185" s="44">
        <v>5.9417322962679799</v>
      </c>
      <c r="AO185" s="47">
        <v>-800</v>
      </c>
      <c r="AP185" s="47">
        <v>-1100</v>
      </c>
    </row>
    <row r="186" spans="1:42" x14ac:dyDescent="0.35">
      <c r="A186" s="3">
        <v>44289</v>
      </c>
      <c r="B186" s="103"/>
      <c r="C186" s="69" t="s">
        <v>260</v>
      </c>
      <c r="D186" s="70">
        <f t="shared" si="10"/>
        <v>0</v>
      </c>
      <c r="E186" s="46"/>
      <c r="F186" s="14">
        <v>-5000</v>
      </c>
      <c r="G186" s="29">
        <f t="shared" si="11"/>
        <v>11280</v>
      </c>
      <c r="H186" s="26" t="s">
        <v>258</v>
      </c>
      <c r="I186" s="51">
        <v>8105</v>
      </c>
      <c r="J186" s="63">
        <v>829</v>
      </c>
      <c r="K186" s="1">
        <v>-355.14971795815478</v>
      </c>
      <c r="L186" s="1">
        <f t="shared" si="12"/>
        <v>1</v>
      </c>
      <c r="M186" s="1">
        <v>-508.9646105097051</v>
      </c>
      <c r="N186" s="1">
        <v>-774.41372429615762</v>
      </c>
      <c r="O186" s="63">
        <v>205</v>
      </c>
      <c r="P186" s="51">
        <v>4739</v>
      </c>
      <c r="Q186" s="64">
        <v>61</v>
      </c>
      <c r="R186" s="44">
        <v>17.7</v>
      </c>
      <c r="S186" s="44">
        <f t="shared" si="13"/>
        <v>63.86</v>
      </c>
      <c r="T186" s="63">
        <v>66.5</v>
      </c>
      <c r="U186" s="63">
        <v>60.5</v>
      </c>
      <c r="V186" s="1">
        <v>71.599999999999994</v>
      </c>
      <c r="W186" s="1">
        <v>72</v>
      </c>
      <c r="X186" s="1">
        <v>77</v>
      </c>
      <c r="Y186" s="6">
        <v>2.77</v>
      </c>
      <c r="Z186" s="6">
        <v>12</v>
      </c>
      <c r="AA186" s="44">
        <v>8031.3333333333303</v>
      </c>
      <c r="AB186" s="51">
        <v>25000</v>
      </c>
      <c r="AC186" s="44">
        <v>4.4866666666666699</v>
      </c>
      <c r="AD186" s="52">
        <v>50</v>
      </c>
      <c r="AE186" s="44">
        <v>1571</v>
      </c>
      <c r="AF186" s="44">
        <v>0</v>
      </c>
      <c r="AG186" s="1">
        <v>397</v>
      </c>
      <c r="AH186" s="1">
        <v>0</v>
      </c>
      <c r="AI186" s="11">
        <f t="shared" si="14"/>
        <v>397</v>
      </c>
      <c r="AJ186" s="44">
        <v>6.3101562500000004</v>
      </c>
      <c r="AK186" s="44">
        <v>16.683333333333302</v>
      </c>
      <c r="AL186" s="44">
        <v>0.111551814400741</v>
      </c>
      <c r="AM186" s="44">
        <v>6.4217080644007396</v>
      </c>
      <c r="AN186" s="44">
        <v>6.1986044355992602</v>
      </c>
      <c r="AO186" s="47">
        <v>-800</v>
      </c>
      <c r="AP186" s="47">
        <v>-1100</v>
      </c>
    </row>
    <row r="187" spans="1:42" x14ac:dyDescent="0.35">
      <c r="A187" s="3">
        <v>44290</v>
      </c>
      <c r="B187" s="103"/>
      <c r="C187" s="69" t="s">
        <v>260</v>
      </c>
      <c r="D187" s="70">
        <f t="shared" si="10"/>
        <v>0</v>
      </c>
      <c r="E187" s="46"/>
      <c r="F187" s="14">
        <v>-5000</v>
      </c>
      <c r="G187" s="29">
        <f t="shared" si="11"/>
        <v>11280</v>
      </c>
      <c r="H187" s="26" t="s">
        <v>258</v>
      </c>
      <c r="I187" s="51">
        <v>8414</v>
      </c>
      <c r="J187" s="63">
        <v>926</v>
      </c>
      <c r="K187" s="1">
        <v>-362.73152255318888</v>
      </c>
      <c r="L187" s="1">
        <f t="shared" si="12"/>
        <v>1</v>
      </c>
      <c r="M187" s="1">
        <v>-402.24675200042856</v>
      </c>
      <c r="N187" s="1">
        <v>-740.60382389406357</v>
      </c>
      <c r="O187" s="63">
        <v>209</v>
      </c>
      <c r="P187" s="51">
        <v>4923</v>
      </c>
      <c r="Q187" s="64">
        <v>61.3</v>
      </c>
      <c r="R187" s="44">
        <v>17.5</v>
      </c>
      <c r="S187" s="44">
        <f t="shared" si="13"/>
        <v>63.5</v>
      </c>
      <c r="T187" s="63">
        <v>65.099999999999994</v>
      </c>
      <c r="U187" s="63">
        <v>60.4</v>
      </c>
      <c r="V187" s="1">
        <v>71.599999999999994</v>
      </c>
      <c r="W187" s="1">
        <v>72</v>
      </c>
      <c r="X187" s="1">
        <v>77</v>
      </c>
      <c r="Y187" s="6">
        <v>2.4700000000000002</v>
      </c>
      <c r="Z187" s="6">
        <v>12</v>
      </c>
      <c r="AA187" s="44">
        <v>8164.3333333333303</v>
      </c>
      <c r="AB187" s="51">
        <v>25000</v>
      </c>
      <c r="AC187" s="44">
        <v>4.5333333333333297</v>
      </c>
      <c r="AD187" s="52">
        <v>50</v>
      </c>
      <c r="AE187" s="44">
        <v>1609</v>
      </c>
      <c r="AF187" s="44">
        <v>0</v>
      </c>
      <c r="AG187" s="1">
        <v>410</v>
      </c>
      <c r="AH187" s="1">
        <v>0</v>
      </c>
      <c r="AI187" s="11">
        <f t="shared" si="14"/>
        <v>410</v>
      </c>
      <c r="AJ187" s="44">
        <v>6.2153846153846199</v>
      </c>
      <c r="AK187" s="44">
        <v>16.733333333333299</v>
      </c>
      <c r="AL187" s="44">
        <v>0.10112313244340899</v>
      </c>
      <c r="AM187" s="44">
        <v>6.3165077478280196</v>
      </c>
      <c r="AN187" s="44">
        <v>6.1142614829412096</v>
      </c>
      <c r="AO187" s="47">
        <v>-800</v>
      </c>
      <c r="AP187" s="47">
        <v>-1100</v>
      </c>
    </row>
    <row r="188" spans="1:42" x14ac:dyDescent="0.35">
      <c r="A188" s="3">
        <v>44291</v>
      </c>
      <c r="B188" s="104"/>
      <c r="C188" s="69" t="s">
        <v>260</v>
      </c>
      <c r="D188" s="70">
        <f t="shared" si="10"/>
        <v>0</v>
      </c>
      <c r="E188" s="46"/>
      <c r="F188" s="14">
        <v>-5000</v>
      </c>
      <c r="G188" s="29">
        <f t="shared" si="11"/>
        <v>11280</v>
      </c>
      <c r="H188" s="26" t="s">
        <v>258</v>
      </c>
      <c r="I188" s="51">
        <v>8340</v>
      </c>
      <c r="J188" s="63">
        <v>982</v>
      </c>
      <c r="K188" s="1">
        <v>-780.42891328459791</v>
      </c>
      <c r="L188" s="1">
        <f t="shared" si="12"/>
        <v>1</v>
      </c>
      <c r="M188" s="1">
        <v>-439.16208282977061</v>
      </c>
      <c r="N188" s="1">
        <v>-735.59369626973444</v>
      </c>
      <c r="O188" s="63">
        <v>212</v>
      </c>
      <c r="P188" s="51">
        <v>5297</v>
      </c>
      <c r="Q188" s="64">
        <v>61.9</v>
      </c>
      <c r="R188" s="44">
        <v>17.5</v>
      </c>
      <c r="S188" s="44">
        <f t="shared" si="13"/>
        <v>63.5</v>
      </c>
      <c r="T188" s="63">
        <v>65</v>
      </c>
      <c r="U188" s="63">
        <v>60.4</v>
      </c>
      <c r="V188" s="1">
        <v>71.599999999999994</v>
      </c>
      <c r="W188" s="1">
        <v>72</v>
      </c>
      <c r="X188" s="1">
        <v>77</v>
      </c>
      <c r="Y188" s="6">
        <v>2.6</v>
      </c>
      <c r="Z188" s="6">
        <v>12</v>
      </c>
      <c r="AA188" s="44">
        <v>8286.3333333333303</v>
      </c>
      <c r="AB188" s="51">
        <v>25000</v>
      </c>
      <c r="AC188" s="44">
        <v>4.67</v>
      </c>
      <c r="AD188" s="52">
        <v>50</v>
      </c>
      <c r="AE188" s="44">
        <v>1192</v>
      </c>
      <c r="AF188" s="44">
        <v>0</v>
      </c>
      <c r="AG188" s="1">
        <v>398</v>
      </c>
      <c r="AH188" s="1">
        <v>516</v>
      </c>
      <c r="AI188" s="11">
        <f t="shared" si="14"/>
        <v>914</v>
      </c>
      <c r="AJ188" s="44">
        <v>5.9604803493449801</v>
      </c>
      <c r="AK188" s="44">
        <v>16.7083333333333</v>
      </c>
      <c r="AL188" s="44">
        <v>0.111871624447521</v>
      </c>
      <c r="AM188" s="44">
        <v>6.0723519737925002</v>
      </c>
      <c r="AN188" s="44">
        <v>5.8486087248974599</v>
      </c>
      <c r="AO188" s="47">
        <v>-800</v>
      </c>
      <c r="AP188" s="47">
        <v>-1100</v>
      </c>
    </row>
    <row r="189" spans="1:42" x14ac:dyDescent="0.35">
      <c r="A189" s="3">
        <v>44292</v>
      </c>
      <c r="B189" s="103"/>
      <c r="C189" s="69" t="s">
        <v>260</v>
      </c>
      <c r="D189" s="70">
        <f t="shared" si="10"/>
        <v>0</v>
      </c>
      <c r="E189" s="46"/>
      <c r="F189" s="14">
        <v>-5000</v>
      </c>
      <c r="G189" s="29">
        <f t="shared" si="11"/>
        <v>11280</v>
      </c>
      <c r="H189" s="26" t="s">
        <v>258</v>
      </c>
      <c r="I189" s="51">
        <v>8872</v>
      </c>
      <c r="J189" s="63">
        <v>870</v>
      </c>
      <c r="K189" s="1">
        <v>-738.47497403579541</v>
      </c>
      <c r="L189" s="1">
        <f t="shared" si="12"/>
        <v>1</v>
      </c>
      <c r="M189" s="1">
        <v>-518.46754935359218</v>
      </c>
      <c r="N189" s="1">
        <v>-723.6756187552395</v>
      </c>
      <c r="O189" s="63">
        <v>214</v>
      </c>
      <c r="P189" s="51">
        <v>5500</v>
      </c>
      <c r="Q189" s="64">
        <v>61.8</v>
      </c>
      <c r="R189" s="44">
        <v>17.5</v>
      </c>
      <c r="S189" s="44">
        <f t="shared" si="13"/>
        <v>63.5</v>
      </c>
      <c r="T189" s="63">
        <v>65.599999999999994</v>
      </c>
      <c r="U189" s="63">
        <v>60.7</v>
      </c>
      <c r="V189" s="1">
        <v>71.599999999999994</v>
      </c>
      <c r="W189" s="1">
        <v>72</v>
      </c>
      <c r="X189" s="1">
        <v>77</v>
      </c>
      <c r="Y189" s="6">
        <v>2.67</v>
      </c>
      <c r="Z189" s="6">
        <v>12</v>
      </c>
      <c r="AA189" s="44">
        <v>8542</v>
      </c>
      <c r="AB189" s="51">
        <v>25000</v>
      </c>
      <c r="AC189" s="44">
        <v>4.6933333333333298</v>
      </c>
      <c r="AD189" s="52">
        <v>50</v>
      </c>
      <c r="AE189" s="44">
        <v>1269</v>
      </c>
      <c r="AF189" s="44">
        <v>0</v>
      </c>
      <c r="AG189" s="1">
        <v>406</v>
      </c>
      <c r="AH189" s="1">
        <v>495</v>
      </c>
      <c r="AI189" s="11">
        <f t="shared" si="14"/>
        <v>901</v>
      </c>
      <c r="AJ189" s="44">
        <v>6.7188997338065697</v>
      </c>
      <c r="AK189" s="44">
        <v>16.574999999999999</v>
      </c>
      <c r="AL189" s="44">
        <v>0.19708453173341001</v>
      </c>
      <c r="AM189" s="44">
        <v>6.9159842655399801</v>
      </c>
      <c r="AN189" s="44">
        <v>6.5218152020731601</v>
      </c>
      <c r="AO189" s="47">
        <v>-600</v>
      </c>
      <c r="AP189" s="47">
        <v>-1500</v>
      </c>
    </row>
    <row r="190" spans="1:42" x14ac:dyDescent="0.35">
      <c r="A190" s="3">
        <v>44293</v>
      </c>
      <c r="B190" s="103"/>
      <c r="C190" s="69" t="s">
        <v>260</v>
      </c>
      <c r="D190" s="70">
        <f t="shared" si="10"/>
        <v>0</v>
      </c>
      <c r="E190" s="46"/>
      <c r="F190" s="14">
        <v>-5000</v>
      </c>
      <c r="G190" s="29">
        <f t="shared" si="11"/>
        <v>11280</v>
      </c>
      <c r="H190" s="26" t="s">
        <v>258</v>
      </c>
      <c r="I190" s="51">
        <v>8562</v>
      </c>
      <c r="J190" s="63">
        <v>772</v>
      </c>
      <c r="K190" s="1">
        <v>-973.07515855810448</v>
      </c>
      <c r="L190" s="1">
        <f t="shared" si="12"/>
        <v>1</v>
      </c>
      <c r="M190" s="1">
        <v>-641.97205727796825</v>
      </c>
      <c r="N190" s="1">
        <v>-724.44449279643663</v>
      </c>
      <c r="O190" s="63">
        <v>215</v>
      </c>
      <c r="P190" s="51">
        <v>5479</v>
      </c>
      <c r="Q190" s="64">
        <v>61.9</v>
      </c>
      <c r="R190" s="44">
        <v>17.600000000000001</v>
      </c>
      <c r="S190" s="44">
        <f t="shared" si="13"/>
        <v>63.680000000000007</v>
      </c>
      <c r="T190" s="63">
        <v>65.7</v>
      </c>
      <c r="U190" s="63">
        <v>60.8</v>
      </c>
      <c r="V190" s="1">
        <v>71.599999999999994</v>
      </c>
      <c r="W190" s="1">
        <v>72</v>
      </c>
      <c r="X190" s="1">
        <v>77</v>
      </c>
      <c r="Y190" s="6">
        <v>2.97</v>
      </c>
      <c r="Z190" s="6">
        <v>12</v>
      </c>
      <c r="AA190" s="44">
        <v>8591.3333333333303</v>
      </c>
      <c r="AB190" s="51">
        <v>25000</v>
      </c>
      <c r="AC190" s="44">
        <v>4.7033333333333296</v>
      </c>
      <c r="AD190" s="52">
        <v>50</v>
      </c>
      <c r="AE190" s="44">
        <v>1054</v>
      </c>
      <c r="AF190" s="44">
        <v>0</v>
      </c>
      <c r="AG190" s="1">
        <v>400</v>
      </c>
      <c r="AH190" s="1">
        <v>697</v>
      </c>
      <c r="AI190" s="11">
        <f t="shared" si="14"/>
        <v>1097</v>
      </c>
      <c r="AJ190" s="44">
        <v>7.1213768115942004</v>
      </c>
      <c r="AK190" s="44">
        <v>16.591666666666701</v>
      </c>
      <c r="AL190" s="44">
        <v>0.219182822046145</v>
      </c>
      <c r="AM190" s="44">
        <v>7.3405596336403498</v>
      </c>
      <c r="AN190" s="44">
        <v>6.90219398954806</v>
      </c>
      <c r="AO190" s="47">
        <v>-600</v>
      </c>
      <c r="AP190" s="47">
        <v>-1500</v>
      </c>
    </row>
    <row r="191" spans="1:42" x14ac:dyDescent="0.35">
      <c r="A191" s="3">
        <v>44294</v>
      </c>
      <c r="B191" s="103"/>
      <c r="C191" s="69" t="s">
        <v>260</v>
      </c>
      <c r="D191" s="70">
        <f t="shared" si="10"/>
        <v>0</v>
      </c>
      <c r="E191" s="46"/>
      <c r="F191" s="14">
        <v>-5000</v>
      </c>
      <c r="G191" s="29">
        <f t="shared" si="11"/>
        <v>11280</v>
      </c>
      <c r="H191" s="26" t="s">
        <v>258</v>
      </c>
      <c r="I191" s="51">
        <v>9297</v>
      </c>
      <c r="J191" s="63">
        <v>739</v>
      </c>
      <c r="K191" s="1">
        <v>-1055.6617911520043</v>
      </c>
      <c r="L191" s="1">
        <f t="shared" si="12"/>
        <v>1</v>
      </c>
      <c r="M191" s="1">
        <v>-782.07447191673816</v>
      </c>
      <c r="N191" s="1">
        <v>-730.93079928928842</v>
      </c>
      <c r="O191" s="63">
        <v>209</v>
      </c>
      <c r="P191" s="51">
        <v>5415</v>
      </c>
      <c r="Q191" s="64">
        <v>62.7</v>
      </c>
      <c r="R191" s="44">
        <v>17.2</v>
      </c>
      <c r="S191" s="44">
        <f t="shared" si="13"/>
        <v>62.96</v>
      </c>
      <c r="T191" s="63">
        <v>64.900000000000006</v>
      </c>
      <c r="U191" s="63">
        <v>61.2</v>
      </c>
      <c r="V191" s="1">
        <v>71.599999999999994</v>
      </c>
      <c r="W191" s="1">
        <v>72</v>
      </c>
      <c r="X191" s="1">
        <v>77</v>
      </c>
      <c r="Y191" s="6">
        <v>2.54</v>
      </c>
      <c r="Z191" s="6">
        <v>12</v>
      </c>
      <c r="AA191" s="44">
        <v>8910.3333333333303</v>
      </c>
      <c r="AB191" s="51">
        <v>25000</v>
      </c>
      <c r="AC191" s="44">
        <v>4.8</v>
      </c>
      <c r="AD191" s="52">
        <v>50</v>
      </c>
      <c r="AE191" s="44">
        <v>889</v>
      </c>
      <c r="AF191" s="44">
        <v>0</v>
      </c>
      <c r="AG191" s="1">
        <v>803</v>
      </c>
      <c r="AH191" s="1">
        <v>293</v>
      </c>
      <c r="AI191" s="11">
        <f t="shared" si="14"/>
        <v>1096</v>
      </c>
      <c r="AJ191" s="44">
        <v>6.3320942883046198</v>
      </c>
      <c r="AK191" s="44">
        <v>16.658333333333299</v>
      </c>
      <c r="AL191" s="44">
        <v>0.137418613762568</v>
      </c>
      <c r="AM191" s="44">
        <v>6.4695129020671898</v>
      </c>
      <c r="AN191" s="44">
        <v>6.1946756745420597</v>
      </c>
      <c r="AO191" s="47">
        <v>-600</v>
      </c>
      <c r="AP191" s="47">
        <v>-1500</v>
      </c>
    </row>
    <row r="192" spans="1:42" x14ac:dyDescent="0.35">
      <c r="A192" s="3">
        <v>44295</v>
      </c>
      <c r="B192" s="103"/>
      <c r="C192" s="69" t="s">
        <v>260</v>
      </c>
      <c r="D192" s="70">
        <f t="shared" si="10"/>
        <v>0</v>
      </c>
      <c r="E192" s="46"/>
      <c r="F192" s="14">
        <v>-5000</v>
      </c>
      <c r="G192" s="29">
        <f t="shared" si="11"/>
        <v>11280</v>
      </c>
      <c r="H192" s="26" t="s">
        <v>258</v>
      </c>
      <c r="I192" s="51">
        <v>8889</v>
      </c>
      <c r="J192" s="63">
        <v>724</v>
      </c>
      <c r="K192" s="1">
        <v>-1406.0008506428032</v>
      </c>
      <c r="L192" s="1">
        <f t="shared" si="12"/>
        <v>1</v>
      </c>
      <c r="M192" s="1">
        <v>-990.72833753466114</v>
      </c>
      <c r="N192" s="1">
        <v>-761.32232727913322</v>
      </c>
      <c r="O192" s="63">
        <v>206</v>
      </c>
      <c r="P192" s="51">
        <v>5352</v>
      </c>
      <c r="Q192" s="64">
        <v>62.8</v>
      </c>
      <c r="R192" s="44">
        <v>17.2</v>
      </c>
      <c r="S192" s="44">
        <f t="shared" si="13"/>
        <v>62.96</v>
      </c>
      <c r="T192" s="63">
        <v>65.5</v>
      </c>
      <c r="U192" s="63">
        <v>61.5</v>
      </c>
      <c r="V192" s="1">
        <v>71.599999999999994</v>
      </c>
      <c r="W192" s="1">
        <v>72</v>
      </c>
      <c r="X192" s="1">
        <v>77</v>
      </c>
      <c r="Y192" s="6">
        <v>2.82</v>
      </c>
      <c r="Z192" s="6">
        <v>12</v>
      </c>
      <c r="AA192" s="44">
        <v>8916</v>
      </c>
      <c r="AB192" s="51">
        <v>25000</v>
      </c>
      <c r="AC192" s="44">
        <v>5.03</v>
      </c>
      <c r="AD192" s="52">
        <v>50</v>
      </c>
      <c r="AE192" s="44">
        <v>606</v>
      </c>
      <c r="AF192" s="44">
        <v>0</v>
      </c>
      <c r="AG192" s="1">
        <v>802</v>
      </c>
      <c r="AH192" s="1">
        <v>597</v>
      </c>
      <c r="AI192" s="11">
        <f t="shared" si="14"/>
        <v>1399</v>
      </c>
      <c r="AJ192" s="44">
        <v>5.9626811594202902</v>
      </c>
      <c r="AK192" s="44">
        <v>16.691666666666698</v>
      </c>
      <c r="AL192" s="44">
        <v>0.11009487354210901</v>
      </c>
      <c r="AM192" s="44">
        <v>6.0727760329624001</v>
      </c>
      <c r="AN192" s="44">
        <v>5.8525862858781803</v>
      </c>
      <c r="AO192" s="47">
        <v>-600</v>
      </c>
      <c r="AP192" s="47">
        <v>-1500</v>
      </c>
    </row>
    <row r="193" spans="1:42" x14ac:dyDescent="0.35">
      <c r="A193" s="3">
        <v>44296</v>
      </c>
      <c r="B193" s="104"/>
      <c r="C193" s="69" t="s">
        <v>260</v>
      </c>
      <c r="D193" s="70">
        <f t="shared" si="10"/>
        <v>0</v>
      </c>
      <c r="E193" s="46"/>
      <c r="F193" s="14">
        <v>-5000</v>
      </c>
      <c r="G193" s="29">
        <f t="shared" si="11"/>
        <v>11280</v>
      </c>
      <c r="H193" s="26" t="s">
        <v>258</v>
      </c>
      <c r="I193" s="51">
        <v>9064</v>
      </c>
      <c r="J193" s="63">
        <v>759</v>
      </c>
      <c r="K193" s="1">
        <v>-1122.8633215276027</v>
      </c>
      <c r="L193" s="1">
        <f t="shared" si="12"/>
        <v>1</v>
      </c>
      <c r="M193" s="1">
        <v>-1059.2152191832622</v>
      </c>
      <c r="N193" s="1">
        <v>-773.40555491606665</v>
      </c>
      <c r="O193" s="63">
        <v>208</v>
      </c>
      <c r="P193" s="51">
        <v>5555</v>
      </c>
      <c r="Q193" s="64">
        <v>63.4</v>
      </c>
      <c r="R193" s="44">
        <v>17</v>
      </c>
      <c r="S193" s="44">
        <f t="shared" si="13"/>
        <v>62.6</v>
      </c>
      <c r="T193" s="63">
        <v>65</v>
      </c>
      <c r="U193" s="63">
        <v>61.9</v>
      </c>
      <c r="V193" s="1">
        <v>71.599999999999994</v>
      </c>
      <c r="W193" s="1">
        <v>72</v>
      </c>
      <c r="X193" s="1">
        <v>77</v>
      </c>
      <c r="Y193" s="6">
        <v>2.73</v>
      </c>
      <c r="Z193" s="6">
        <v>12</v>
      </c>
      <c r="AA193" s="44">
        <v>9083.3333333333303</v>
      </c>
      <c r="AB193" s="51">
        <v>25000</v>
      </c>
      <c r="AC193" s="44">
        <v>5.2033333333333296</v>
      </c>
      <c r="AD193" s="52">
        <v>50</v>
      </c>
      <c r="AE193" s="44">
        <v>818</v>
      </c>
      <c r="AF193" s="44">
        <v>0</v>
      </c>
      <c r="AG193" s="1">
        <v>802</v>
      </c>
      <c r="AH193" s="1">
        <v>287</v>
      </c>
      <c r="AI193" s="11">
        <f t="shared" si="14"/>
        <v>1089</v>
      </c>
      <c r="AJ193" s="44">
        <v>5.74891304347826</v>
      </c>
      <c r="AK193" s="44">
        <v>16.858333333333299</v>
      </c>
      <c r="AL193" s="44">
        <v>9.7639817451249097E-2</v>
      </c>
      <c r="AM193" s="44">
        <v>5.8465528609295099</v>
      </c>
      <c r="AN193" s="44">
        <v>5.6512732260270102</v>
      </c>
      <c r="AO193" s="47">
        <v>-600</v>
      </c>
      <c r="AP193" s="47">
        <v>-1500</v>
      </c>
    </row>
    <row r="194" spans="1:42" x14ac:dyDescent="0.35">
      <c r="A194" s="3">
        <v>44297</v>
      </c>
      <c r="B194" s="103"/>
      <c r="C194" s="69" t="s">
        <v>260</v>
      </c>
      <c r="D194" s="70">
        <f t="shared" si="10"/>
        <v>0</v>
      </c>
      <c r="E194" s="46"/>
      <c r="F194" s="14">
        <v>-5000</v>
      </c>
      <c r="G194" s="29">
        <f t="shared" si="11"/>
        <v>11280</v>
      </c>
      <c r="H194" s="26" t="s">
        <v>258</v>
      </c>
      <c r="I194" s="51">
        <v>9049</v>
      </c>
      <c r="J194" s="63">
        <v>865</v>
      </c>
      <c r="K194" s="1">
        <v>-1115.0669237459038</v>
      </c>
      <c r="L194" s="1">
        <f t="shared" si="12"/>
        <v>1</v>
      </c>
      <c r="M194" s="1">
        <v>-1134.5336091252836</v>
      </c>
      <c r="N194" s="1">
        <v>-785.76208332904514</v>
      </c>
      <c r="O194" s="63">
        <v>211</v>
      </c>
      <c r="P194" s="51">
        <v>5625</v>
      </c>
      <c r="Q194" s="64">
        <v>63.6</v>
      </c>
      <c r="R194" s="44">
        <v>17.3</v>
      </c>
      <c r="S194" s="44">
        <f t="shared" si="13"/>
        <v>63.14</v>
      </c>
      <c r="T194" s="63">
        <v>65.7</v>
      </c>
      <c r="U194" s="63">
        <v>62.4</v>
      </c>
      <c r="V194" s="1">
        <v>71.599999999999994</v>
      </c>
      <c r="W194" s="1">
        <v>72</v>
      </c>
      <c r="X194" s="1">
        <v>77</v>
      </c>
      <c r="Y194" s="6">
        <v>3.05</v>
      </c>
      <c r="Z194" s="6">
        <v>12</v>
      </c>
      <c r="AA194" s="44">
        <v>9000.6666666666697</v>
      </c>
      <c r="AB194" s="51">
        <v>25000</v>
      </c>
      <c r="AC194" s="44">
        <v>5.1733333333333302</v>
      </c>
      <c r="AD194" s="52">
        <v>50</v>
      </c>
      <c r="AE194" s="44">
        <v>847</v>
      </c>
      <c r="AF194" s="44">
        <v>0</v>
      </c>
      <c r="AG194" s="1">
        <v>803</v>
      </c>
      <c r="AH194" s="1">
        <v>291</v>
      </c>
      <c r="AI194" s="11">
        <f t="shared" si="14"/>
        <v>1094</v>
      </c>
      <c r="AJ194" s="44">
        <v>5.6995466908431496</v>
      </c>
      <c r="AK194" s="44">
        <v>16.875</v>
      </c>
      <c r="AL194" s="44">
        <v>9.5474114425342496E-2</v>
      </c>
      <c r="AM194" s="44">
        <v>5.7950208052684999</v>
      </c>
      <c r="AN194" s="44">
        <v>5.6040725764178099</v>
      </c>
      <c r="AO194" s="47">
        <v>-600</v>
      </c>
      <c r="AP194" s="47">
        <v>-1500</v>
      </c>
    </row>
    <row r="195" spans="1:42" x14ac:dyDescent="0.35">
      <c r="A195" s="3">
        <v>44298</v>
      </c>
      <c r="B195" s="103"/>
      <c r="C195" s="69" t="s">
        <v>260</v>
      </c>
      <c r="D195" s="70">
        <f t="shared" ref="D195:D258" si="15">IF(C195="O", 1, 0)</f>
        <v>0</v>
      </c>
      <c r="E195" s="46"/>
      <c r="F195" s="14">
        <v>-5000</v>
      </c>
      <c r="G195" s="29">
        <f t="shared" ref="G195:G258" si="16">4600+6680</f>
        <v>11280</v>
      </c>
      <c r="H195" s="26" t="s">
        <v>258</v>
      </c>
      <c r="I195" s="51">
        <v>8984</v>
      </c>
      <c r="J195" s="51">
        <v>1033</v>
      </c>
      <c r="K195" s="1">
        <v>-1247.0876257877489</v>
      </c>
      <c r="L195" s="1">
        <f t="shared" ref="L195:L258" si="17">IF(K195&gt;-5000,1,0)</f>
        <v>1</v>
      </c>
      <c r="M195" s="1">
        <v>-1189.3361025712125</v>
      </c>
      <c r="N195" s="1">
        <v>-810.44386670259098</v>
      </c>
      <c r="O195" s="63">
        <v>211</v>
      </c>
      <c r="P195" s="51">
        <v>5619</v>
      </c>
      <c r="Q195" s="64">
        <v>63.4</v>
      </c>
      <c r="R195" s="44">
        <v>17.899999999999999</v>
      </c>
      <c r="S195" s="44">
        <f t="shared" ref="S195:S258" si="18">(R195*1.8)+32</f>
        <v>64.22</v>
      </c>
      <c r="T195" s="63">
        <v>66.7</v>
      </c>
      <c r="U195" s="63">
        <v>62.7</v>
      </c>
      <c r="V195" s="1">
        <v>71.599999999999994</v>
      </c>
      <c r="W195" s="1">
        <v>72</v>
      </c>
      <c r="X195" s="1">
        <v>77</v>
      </c>
      <c r="Y195" s="6">
        <v>2.73</v>
      </c>
      <c r="Z195" s="6">
        <v>12</v>
      </c>
      <c r="AA195" s="44">
        <v>9032.3333333333303</v>
      </c>
      <c r="AB195" s="51">
        <v>25000</v>
      </c>
      <c r="AC195" s="44">
        <v>5.2333333333333298</v>
      </c>
      <c r="AD195" s="52">
        <v>50</v>
      </c>
      <c r="AE195" s="44">
        <v>760</v>
      </c>
      <c r="AF195" s="44">
        <v>0</v>
      </c>
      <c r="AG195" s="1">
        <v>806</v>
      </c>
      <c r="AH195" s="1">
        <v>497</v>
      </c>
      <c r="AI195" s="11">
        <f t="shared" ref="AI195:AI258" si="19">SUM(AG195:AH195)</f>
        <v>1303</v>
      </c>
      <c r="AJ195" s="44">
        <v>5.8759534883720903</v>
      </c>
      <c r="AK195" s="44">
        <v>16.866666666666699</v>
      </c>
      <c r="AL195" s="44">
        <v>0.103452843968577</v>
      </c>
      <c r="AM195" s="44">
        <v>5.9794063323406696</v>
      </c>
      <c r="AN195" s="44">
        <v>5.7725006444035198</v>
      </c>
      <c r="AO195" s="47">
        <v>-600</v>
      </c>
      <c r="AP195" s="47">
        <v>-1500</v>
      </c>
    </row>
    <row r="196" spans="1:42" x14ac:dyDescent="0.35">
      <c r="A196" s="3">
        <v>44299</v>
      </c>
      <c r="B196" s="103"/>
      <c r="C196" s="69" t="s">
        <v>260</v>
      </c>
      <c r="D196" s="70">
        <f t="shared" si="15"/>
        <v>0</v>
      </c>
      <c r="E196" s="46"/>
      <c r="F196" s="14">
        <v>-5000</v>
      </c>
      <c r="G196" s="29">
        <f t="shared" si="16"/>
        <v>11280</v>
      </c>
      <c r="H196" s="26" t="s">
        <v>258</v>
      </c>
      <c r="I196" s="51">
        <v>8747</v>
      </c>
      <c r="J196" s="51">
        <v>1175</v>
      </c>
      <c r="K196" s="1">
        <v>-1360.5869818502649</v>
      </c>
      <c r="L196" s="1">
        <f t="shared" si="17"/>
        <v>1</v>
      </c>
      <c r="M196" s="1">
        <v>-1250.3211407108647</v>
      </c>
      <c r="N196" s="1">
        <v>-843.60573575621208</v>
      </c>
      <c r="O196" s="63">
        <v>287</v>
      </c>
      <c r="P196" s="51">
        <v>5436</v>
      </c>
      <c r="Q196" s="64">
        <v>63.1</v>
      </c>
      <c r="R196" s="44">
        <v>18.100000000000001</v>
      </c>
      <c r="S196" s="44">
        <f t="shared" si="18"/>
        <v>64.580000000000013</v>
      </c>
      <c r="T196" s="63">
        <v>66.2</v>
      </c>
      <c r="U196" s="63">
        <v>63.1</v>
      </c>
      <c r="V196" s="1">
        <v>71.599999999999994</v>
      </c>
      <c r="W196" s="1">
        <v>72</v>
      </c>
      <c r="X196" s="1">
        <v>77</v>
      </c>
      <c r="Y196" s="6">
        <v>2.5099999999999998</v>
      </c>
      <c r="Z196" s="6">
        <v>12</v>
      </c>
      <c r="AA196" s="44">
        <v>8926.6666666666697</v>
      </c>
      <c r="AB196" s="51">
        <v>25000</v>
      </c>
      <c r="AC196" s="44">
        <v>5.1533333333333298</v>
      </c>
      <c r="AD196" s="52">
        <v>50</v>
      </c>
      <c r="AE196" s="44">
        <v>753</v>
      </c>
      <c r="AF196" s="44">
        <v>0</v>
      </c>
      <c r="AG196" s="1">
        <v>806</v>
      </c>
      <c r="AH196" s="1">
        <v>699</v>
      </c>
      <c r="AI196" s="11">
        <f t="shared" si="19"/>
        <v>1505</v>
      </c>
      <c r="AJ196" s="44">
        <v>5.5927350427350397</v>
      </c>
      <c r="AK196" s="44">
        <v>16.858333333333299</v>
      </c>
      <c r="AL196" s="44">
        <v>7.9724864197696102E-2</v>
      </c>
      <c r="AM196" s="44">
        <v>5.6724599069327404</v>
      </c>
      <c r="AN196" s="44">
        <v>5.5130101785373498</v>
      </c>
      <c r="AO196" s="47">
        <v>-300</v>
      </c>
      <c r="AP196" s="47">
        <v>-1500</v>
      </c>
    </row>
    <row r="197" spans="1:42" x14ac:dyDescent="0.35">
      <c r="A197" s="3">
        <v>44300</v>
      </c>
      <c r="B197" s="104"/>
      <c r="C197" s="69" t="s">
        <v>260</v>
      </c>
      <c r="D197" s="70">
        <f t="shared" si="15"/>
        <v>0</v>
      </c>
      <c r="E197" s="46"/>
      <c r="F197" s="14">
        <v>-5000</v>
      </c>
      <c r="G197" s="29">
        <f t="shared" si="16"/>
        <v>11280</v>
      </c>
      <c r="H197" s="26" t="s">
        <v>258</v>
      </c>
      <c r="I197" s="51">
        <v>8801</v>
      </c>
      <c r="J197" s="51">
        <v>1207</v>
      </c>
      <c r="K197" s="1">
        <v>-1068.5033476178471</v>
      </c>
      <c r="L197" s="1">
        <f t="shared" si="17"/>
        <v>1</v>
      </c>
      <c r="M197" s="1">
        <v>-1182.8216401058735</v>
      </c>
      <c r="N197" s="1">
        <v>-877.36652779049496</v>
      </c>
      <c r="O197" s="63">
        <v>339</v>
      </c>
      <c r="P197" s="51">
        <v>5202</v>
      </c>
      <c r="Q197" s="64">
        <v>63.2</v>
      </c>
      <c r="R197" s="44">
        <v>17.8</v>
      </c>
      <c r="S197" s="44">
        <f t="shared" si="18"/>
        <v>64.039999999999992</v>
      </c>
      <c r="T197" s="63">
        <v>64.400000000000006</v>
      </c>
      <c r="U197" s="63">
        <v>63.3</v>
      </c>
      <c r="V197" s="1">
        <v>71.599999999999994</v>
      </c>
      <c r="W197" s="1">
        <v>72</v>
      </c>
      <c r="X197" s="1">
        <v>77</v>
      </c>
      <c r="Y197" s="6">
        <v>2.17</v>
      </c>
      <c r="Z197" s="6">
        <v>12</v>
      </c>
      <c r="AA197" s="44">
        <v>8844</v>
      </c>
      <c r="AB197" s="51">
        <v>25000</v>
      </c>
      <c r="AC197" s="44">
        <v>5.3333333333333304</v>
      </c>
      <c r="AD197" s="52">
        <v>50</v>
      </c>
      <c r="AE197" s="44">
        <v>1088</v>
      </c>
      <c r="AF197" s="44">
        <v>0</v>
      </c>
      <c r="AG197" s="1">
        <v>807</v>
      </c>
      <c r="AH197" s="1">
        <v>467</v>
      </c>
      <c r="AI197" s="11">
        <f t="shared" si="19"/>
        <v>1274</v>
      </c>
      <c r="AJ197" s="44">
        <v>5.36305732484076</v>
      </c>
      <c r="AK197" s="44">
        <v>16.841666666666701</v>
      </c>
      <c r="AL197" s="44">
        <v>0.105605931480532</v>
      </c>
      <c r="AM197" s="44">
        <v>5.4686632563212996</v>
      </c>
      <c r="AN197" s="44">
        <v>5.2574513933602303</v>
      </c>
      <c r="AO197" s="47">
        <v>-300</v>
      </c>
      <c r="AP197" s="47">
        <v>-1500</v>
      </c>
    </row>
    <row r="198" spans="1:42" x14ac:dyDescent="0.35">
      <c r="A198" s="3">
        <v>44301</v>
      </c>
      <c r="B198" s="103"/>
      <c r="C198" s="69" t="s">
        <v>260</v>
      </c>
      <c r="D198" s="70">
        <f t="shared" si="15"/>
        <v>0</v>
      </c>
      <c r="E198" s="46"/>
      <c r="F198" s="14">
        <v>-5000</v>
      </c>
      <c r="G198" s="29">
        <f t="shared" si="16"/>
        <v>11280</v>
      </c>
      <c r="H198" s="26" t="s">
        <v>258</v>
      </c>
      <c r="I198" s="51">
        <v>8512</v>
      </c>
      <c r="J198" s="51">
        <v>1211</v>
      </c>
      <c r="K198" s="1">
        <v>-1057.5778099319386</v>
      </c>
      <c r="L198" s="1">
        <f t="shared" si="17"/>
        <v>1</v>
      </c>
      <c r="M198" s="1">
        <v>-1169.7645377867407</v>
      </c>
      <c r="N198" s="1">
        <v>-928.48296839872717</v>
      </c>
      <c r="O198" s="63">
        <v>328</v>
      </c>
      <c r="P198" s="51">
        <v>4975</v>
      </c>
      <c r="Q198" s="64">
        <v>63.1</v>
      </c>
      <c r="R198" s="44">
        <v>18.100000000000001</v>
      </c>
      <c r="S198" s="44">
        <f t="shared" si="18"/>
        <v>64.580000000000013</v>
      </c>
      <c r="T198" s="63">
        <v>64.8</v>
      </c>
      <c r="U198" s="63">
        <v>63.6</v>
      </c>
      <c r="V198" s="1">
        <v>71.599999999999994</v>
      </c>
      <c r="W198" s="1">
        <v>72</v>
      </c>
      <c r="X198" s="1">
        <v>77</v>
      </c>
      <c r="Y198" s="6">
        <v>2.33</v>
      </c>
      <c r="Z198" s="6">
        <v>12</v>
      </c>
      <c r="AA198" s="44">
        <v>8686.6666666666697</v>
      </c>
      <c r="AB198" s="51">
        <v>25000</v>
      </c>
      <c r="AC198" s="44">
        <v>5.3466666666666702</v>
      </c>
      <c r="AD198" s="52">
        <v>50</v>
      </c>
      <c r="AE198" s="44">
        <v>1137</v>
      </c>
      <c r="AF198" s="44">
        <v>0</v>
      </c>
      <c r="AG198" s="1">
        <v>807</v>
      </c>
      <c r="AH198" s="1">
        <v>481</v>
      </c>
      <c r="AI198" s="11">
        <f t="shared" si="19"/>
        <v>1288</v>
      </c>
      <c r="AJ198" s="44">
        <v>5.3271535580524301</v>
      </c>
      <c r="AK198" s="44">
        <v>16.941666666666698</v>
      </c>
      <c r="AL198" s="44">
        <v>8.0032101167697905E-2</v>
      </c>
      <c r="AM198" s="44">
        <v>5.4071856592201302</v>
      </c>
      <c r="AN198" s="44">
        <v>5.2471214568847397</v>
      </c>
      <c r="AO198" s="47">
        <v>-300</v>
      </c>
      <c r="AP198" s="47">
        <v>-1500</v>
      </c>
    </row>
    <row r="199" spans="1:42" x14ac:dyDescent="0.35">
      <c r="A199" s="3">
        <v>44302</v>
      </c>
      <c r="B199" s="103"/>
      <c r="C199" s="69" t="s">
        <v>260</v>
      </c>
      <c r="D199" s="70">
        <f t="shared" si="15"/>
        <v>0</v>
      </c>
      <c r="E199" s="46"/>
      <c r="F199" s="14">
        <v>-5000</v>
      </c>
      <c r="G199" s="29">
        <f t="shared" si="16"/>
        <v>11280</v>
      </c>
      <c r="H199" s="26" t="s">
        <v>258</v>
      </c>
      <c r="I199" s="51">
        <v>7937</v>
      </c>
      <c r="J199" s="51">
        <v>1438</v>
      </c>
      <c r="K199" s="1">
        <v>-1165.4685071842705</v>
      </c>
      <c r="L199" s="1">
        <f t="shared" si="17"/>
        <v>1</v>
      </c>
      <c r="M199" s="1">
        <v>-1179.844854474414</v>
      </c>
      <c r="N199" s="1">
        <v>-986.33410327358763</v>
      </c>
      <c r="O199" s="63">
        <v>277</v>
      </c>
      <c r="P199" s="51">
        <v>4818</v>
      </c>
      <c r="Q199" s="64">
        <v>63.8</v>
      </c>
      <c r="R199" s="44">
        <v>18.399999999999999</v>
      </c>
      <c r="S199" s="44">
        <f t="shared" si="18"/>
        <v>65.12</v>
      </c>
      <c r="T199" s="63">
        <v>65.400000000000006</v>
      </c>
      <c r="U199" s="63">
        <v>63.6</v>
      </c>
      <c r="V199" s="1">
        <v>71.599999999999994</v>
      </c>
      <c r="W199" s="1">
        <v>72</v>
      </c>
      <c r="X199" s="1">
        <v>77</v>
      </c>
      <c r="Y199" s="6">
        <v>1.94</v>
      </c>
      <c r="Z199" s="6">
        <v>12</v>
      </c>
      <c r="AA199" s="44">
        <v>8416.6666666666697</v>
      </c>
      <c r="AB199" s="51">
        <v>25000</v>
      </c>
      <c r="AC199" s="44">
        <v>5.34</v>
      </c>
      <c r="AD199" s="52">
        <v>50</v>
      </c>
      <c r="AE199" s="44">
        <v>1016</v>
      </c>
      <c r="AF199" s="44">
        <v>0</v>
      </c>
      <c r="AG199" s="1">
        <v>808</v>
      </c>
      <c r="AH199" s="1">
        <v>593</v>
      </c>
      <c r="AI199" s="11">
        <f t="shared" si="19"/>
        <v>1401</v>
      </c>
      <c r="AJ199" s="44">
        <v>5.5334597156398102</v>
      </c>
      <c r="AK199" s="44">
        <v>17.058333333333302</v>
      </c>
      <c r="AL199" s="44">
        <v>9.9220361051336997E-2</v>
      </c>
      <c r="AM199" s="44">
        <v>5.63268007669115</v>
      </c>
      <c r="AN199" s="44">
        <v>5.4342393545884704</v>
      </c>
      <c r="AO199" s="47">
        <v>-300</v>
      </c>
      <c r="AP199" s="47">
        <v>-1500</v>
      </c>
    </row>
    <row r="200" spans="1:42" x14ac:dyDescent="0.35">
      <c r="A200" s="3">
        <v>44303</v>
      </c>
      <c r="B200" s="103"/>
      <c r="C200" s="69" t="s">
        <v>260</v>
      </c>
      <c r="D200" s="70">
        <f t="shared" si="15"/>
        <v>0</v>
      </c>
      <c r="E200" s="46"/>
      <c r="F200" s="14">
        <v>-5000</v>
      </c>
      <c r="G200" s="29">
        <f t="shared" si="16"/>
        <v>11280</v>
      </c>
      <c r="H200" s="26" t="s">
        <v>258</v>
      </c>
      <c r="I200" s="51">
        <v>8168</v>
      </c>
      <c r="J200" s="51">
        <v>1948</v>
      </c>
      <c r="K200" s="1">
        <v>-811.94309427779172</v>
      </c>
      <c r="L200" s="1">
        <f t="shared" si="17"/>
        <v>1</v>
      </c>
      <c r="M200" s="1">
        <v>-1092.8159481724226</v>
      </c>
      <c r="N200" s="1">
        <v>-1018.9622015821333</v>
      </c>
      <c r="O200" s="63">
        <v>188</v>
      </c>
      <c r="P200" s="51">
        <v>4637</v>
      </c>
      <c r="Q200" s="64">
        <v>64</v>
      </c>
      <c r="R200" s="44">
        <v>18.600000000000001</v>
      </c>
      <c r="S200" s="44">
        <f t="shared" si="18"/>
        <v>65.48</v>
      </c>
      <c r="T200" s="63">
        <v>65.099999999999994</v>
      </c>
      <c r="U200" s="63">
        <v>63.8</v>
      </c>
      <c r="V200" s="1">
        <v>71.599999999999994</v>
      </c>
      <c r="W200" s="1">
        <v>72</v>
      </c>
      <c r="X200" s="1">
        <v>77</v>
      </c>
      <c r="Y200" s="6" t="s">
        <v>259</v>
      </c>
      <c r="Z200" s="6">
        <v>12</v>
      </c>
      <c r="AA200" s="44">
        <v>8224.5</v>
      </c>
      <c r="AB200" s="51">
        <v>25000</v>
      </c>
      <c r="AC200" s="44">
        <v>5.2350000000000003</v>
      </c>
      <c r="AD200" s="52">
        <v>50</v>
      </c>
      <c r="AE200" s="44">
        <v>1370</v>
      </c>
      <c r="AF200" s="44">
        <v>0</v>
      </c>
      <c r="AG200" s="1">
        <v>809</v>
      </c>
      <c r="AH200" s="1">
        <v>384</v>
      </c>
      <c r="AI200" s="11">
        <f t="shared" si="19"/>
        <v>1193</v>
      </c>
      <c r="AJ200" s="44">
        <v>6.0763282732447799</v>
      </c>
      <c r="AK200" s="44">
        <v>17.241666666666699</v>
      </c>
      <c r="AL200" s="44">
        <v>0.128495207647008</v>
      </c>
      <c r="AM200" s="44">
        <v>6.2048234808917897</v>
      </c>
      <c r="AN200" s="44">
        <v>5.94783306559777</v>
      </c>
      <c r="AO200" s="47">
        <v>-300</v>
      </c>
      <c r="AP200" s="47">
        <v>-1500</v>
      </c>
    </row>
    <row r="201" spans="1:42" x14ac:dyDescent="0.35">
      <c r="A201" s="3">
        <v>44304</v>
      </c>
      <c r="B201" s="103"/>
      <c r="C201" s="69" t="s">
        <v>260</v>
      </c>
      <c r="D201" s="70">
        <f t="shared" si="15"/>
        <v>0</v>
      </c>
      <c r="E201" s="46"/>
      <c r="F201" s="14">
        <v>-5000</v>
      </c>
      <c r="G201" s="29">
        <f t="shared" si="16"/>
        <v>11280</v>
      </c>
      <c r="H201" s="26" t="s">
        <v>258</v>
      </c>
      <c r="I201" s="51">
        <v>7640</v>
      </c>
      <c r="J201" s="51">
        <v>1693</v>
      </c>
      <c r="K201" s="1">
        <v>-606.84069649609285</v>
      </c>
      <c r="L201" s="1">
        <f t="shared" si="17"/>
        <v>1</v>
      </c>
      <c r="M201" s="1">
        <v>-942.06669110158816</v>
      </c>
      <c r="N201" s="1">
        <v>-1036.3985711494836</v>
      </c>
      <c r="O201" s="63">
        <v>185</v>
      </c>
      <c r="P201" s="51">
        <v>4383</v>
      </c>
      <c r="Q201" s="64">
        <v>65</v>
      </c>
      <c r="R201" s="44">
        <v>19.399999999999999</v>
      </c>
      <c r="S201" s="44">
        <f t="shared" si="18"/>
        <v>66.92</v>
      </c>
      <c r="T201" s="63">
        <v>64.3</v>
      </c>
      <c r="U201" s="63">
        <v>64.2</v>
      </c>
      <c r="V201" s="1">
        <v>71.599999999999994</v>
      </c>
      <c r="W201" s="1">
        <v>72</v>
      </c>
      <c r="X201" s="1">
        <v>77</v>
      </c>
      <c r="Y201" s="6">
        <v>2.52</v>
      </c>
      <c r="Z201" s="6">
        <v>12</v>
      </c>
      <c r="AA201" s="44">
        <v>7937</v>
      </c>
      <c r="AB201" s="51">
        <v>25000</v>
      </c>
      <c r="AC201" s="44">
        <v>5.2</v>
      </c>
      <c r="AD201" s="52">
        <v>50</v>
      </c>
      <c r="AE201" s="44">
        <v>1840</v>
      </c>
      <c r="AF201" s="44">
        <v>0</v>
      </c>
      <c r="AG201" s="1">
        <v>806</v>
      </c>
      <c r="AH201" s="1">
        <v>391</v>
      </c>
      <c r="AI201" s="11">
        <f t="shared" si="19"/>
        <v>1197</v>
      </c>
      <c r="AJ201" s="44">
        <v>6.4701045627376397</v>
      </c>
      <c r="AK201" s="44">
        <v>17.483333333333299</v>
      </c>
      <c r="AL201" s="44">
        <v>0.14296927262085399</v>
      </c>
      <c r="AM201" s="44">
        <v>6.6130738353584997</v>
      </c>
      <c r="AN201" s="44">
        <v>6.3271352901167903</v>
      </c>
      <c r="AO201" s="47">
        <v>-300</v>
      </c>
      <c r="AP201" s="47">
        <v>-1500</v>
      </c>
    </row>
    <row r="202" spans="1:42" x14ac:dyDescent="0.35">
      <c r="A202" s="3">
        <v>44305</v>
      </c>
      <c r="B202" s="103"/>
      <c r="C202" s="69" t="s">
        <v>260</v>
      </c>
      <c r="D202" s="70">
        <f t="shared" si="15"/>
        <v>0</v>
      </c>
      <c r="E202" s="46"/>
      <c r="F202" s="14">
        <v>-5000</v>
      </c>
      <c r="G202" s="29">
        <f t="shared" si="16"/>
        <v>11280</v>
      </c>
      <c r="H202" s="26" t="s">
        <v>258</v>
      </c>
      <c r="I202" s="51">
        <v>6904</v>
      </c>
      <c r="J202" s="51">
        <v>1662</v>
      </c>
      <c r="K202" s="1">
        <v>-730.57453995462595</v>
      </c>
      <c r="L202" s="1">
        <f t="shared" si="17"/>
        <v>1</v>
      </c>
      <c r="M202" s="1">
        <v>-874.48092956894402</v>
      </c>
      <c r="N202" s="1">
        <v>-1032.8375444830569</v>
      </c>
      <c r="O202" s="63">
        <v>191</v>
      </c>
      <c r="P202" s="51">
        <v>4216</v>
      </c>
      <c r="Q202" s="64">
        <v>65.7</v>
      </c>
      <c r="R202" s="44">
        <v>19.399999999999999</v>
      </c>
      <c r="S202" s="44">
        <f t="shared" si="18"/>
        <v>66.92</v>
      </c>
      <c r="T202" s="63">
        <v>66</v>
      </c>
      <c r="U202" s="63">
        <v>64.7</v>
      </c>
      <c r="V202" s="1">
        <v>71.599999999999994</v>
      </c>
      <c r="W202" s="1">
        <v>72</v>
      </c>
      <c r="X202" s="1">
        <v>77</v>
      </c>
      <c r="Y202" s="6">
        <v>2.15</v>
      </c>
      <c r="Z202" s="6">
        <v>12</v>
      </c>
      <c r="AA202" s="44">
        <v>6904</v>
      </c>
      <c r="AB202" s="51">
        <v>25000</v>
      </c>
      <c r="AC202" s="44">
        <v>4.9950000000000001</v>
      </c>
      <c r="AD202" s="52">
        <v>50</v>
      </c>
      <c r="AE202" s="44">
        <v>1485</v>
      </c>
      <c r="AF202" s="44">
        <v>0</v>
      </c>
      <c r="AG202" s="1">
        <v>807</v>
      </c>
      <c r="AH202" s="1">
        <v>389</v>
      </c>
      <c r="AI202" s="11">
        <f t="shared" si="19"/>
        <v>1196</v>
      </c>
      <c r="AJ202" s="44">
        <v>6.4421052631578899</v>
      </c>
      <c r="AK202" s="44">
        <v>17.8333333333333</v>
      </c>
      <c r="AL202" s="44">
        <v>0.147061556063902</v>
      </c>
      <c r="AM202" s="44">
        <v>6.5891668192218003</v>
      </c>
      <c r="AN202" s="44">
        <v>6.2950437070939902</v>
      </c>
      <c r="AO202" s="47">
        <v>-300</v>
      </c>
      <c r="AP202" s="47">
        <v>-1500</v>
      </c>
    </row>
    <row r="203" spans="1:42" x14ac:dyDescent="0.35">
      <c r="A203" s="3">
        <v>44306</v>
      </c>
      <c r="B203" s="103"/>
      <c r="C203" s="69" t="s">
        <v>260</v>
      </c>
      <c r="D203" s="70">
        <f t="shared" si="15"/>
        <v>0</v>
      </c>
      <c r="E203" s="46"/>
      <c r="F203" s="14">
        <v>-5000</v>
      </c>
      <c r="G203" s="29">
        <f t="shared" si="16"/>
        <v>11280</v>
      </c>
      <c r="H203" s="26" t="s">
        <v>258</v>
      </c>
      <c r="I203" s="51">
        <v>6755</v>
      </c>
      <c r="J203" s="51">
        <v>1771</v>
      </c>
      <c r="K203" s="1">
        <v>-763.42585303756005</v>
      </c>
      <c r="L203" s="1">
        <f t="shared" si="17"/>
        <v>1</v>
      </c>
      <c r="M203" s="1">
        <v>-815.65053819006812</v>
      </c>
      <c r="N203" s="1">
        <v>-1034.6197501260399</v>
      </c>
      <c r="O203" s="63">
        <v>204</v>
      </c>
      <c r="P203" s="51">
        <v>4281</v>
      </c>
      <c r="Q203" s="64">
        <v>66.099999999999994</v>
      </c>
      <c r="R203" s="44">
        <v>19</v>
      </c>
      <c r="S203" s="44">
        <f t="shared" si="18"/>
        <v>66.2</v>
      </c>
      <c r="T203" s="63">
        <v>65.5</v>
      </c>
      <c r="U203" s="63">
        <v>65.2</v>
      </c>
      <c r="V203" s="1">
        <v>71.599999999999994</v>
      </c>
      <c r="W203" s="1">
        <v>72</v>
      </c>
      <c r="X203" s="1">
        <v>77</v>
      </c>
      <c r="Y203" s="6">
        <v>2.0499999999999998</v>
      </c>
      <c r="Z203" s="6">
        <v>12</v>
      </c>
      <c r="AA203" s="44">
        <v>6829.5</v>
      </c>
      <c r="AB203" s="51">
        <v>25000</v>
      </c>
      <c r="AC203" s="44">
        <v>4.6333333333333302</v>
      </c>
      <c r="AD203" s="52">
        <v>50</v>
      </c>
      <c r="AE203" s="44">
        <v>1349</v>
      </c>
      <c r="AF203" s="44">
        <v>0</v>
      </c>
      <c r="AG203" s="1">
        <v>806</v>
      </c>
      <c r="AH203" s="1">
        <v>394</v>
      </c>
      <c r="AI203" s="11">
        <f t="shared" si="19"/>
        <v>1200</v>
      </c>
      <c r="AJ203" s="44">
        <v>6.2035071090047396</v>
      </c>
      <c r="AK203" s="44">
        <v>18.108333333333299</v>
      </c>
      <c r="AL203" s="44">
        <v>0.14491050014859799</v>
      </c>
      <c r="AM203" s="44">
        <v>6.3484176091533397</v>
      </c>
      <c r="AN203" s="44">
        <v>6.0585966088561403</v>
      </c>
      <c r="AO203" s="47">
        <v>-300</v>
      </c>
      <c r="AP203" s="47">
        <v>-1500</v>
      </c>
    </row>
    <row r="204" spans="1:42" x14ac:dyDescent="0.35">
      <c r="A204" s="3">
        <v>44307</v>
      </c>
      <c r="B204" s="104"/>
      <c r="C204" s="69" t="s">
        <v>260</v>
      </c>
      <c r="D204" s="70">
        <f t="shared" si="15"/>
        <v>0</v>
      </c>
      <c r="E204" s="46"/>
      <c r="F204" s="14">
        <v>-5000</v>
      </c>
      <c r="G204" s="29">
        <f t="shared" si="16"/>
        <v>11280</v>
      </c>
      <c r="H204" s="26" t="s">
        <v>258</v>
      </c>
      <c r="I204" s="51">
        <v>6639</v>
      </c>
      <c r="J204" s="51">
        <v>1764</v>
      </c>
      <c r="K204" s="1">
        <v>-701.57002745147486</v>
      </c>
      <c r="L204" s="1">
        <f t="shared" si="17"/>
        <v>1</v>
      </c>
      <c r="M204" s="1">
        <v>-722.87084224350906</v>
      </c>
      <c r="N204" s="1">
        <v>-1015.2265264755666</v>
      </c>
      <c r="O204" s="63">
        <v>213</v>
      </c>
      <c r="P204" s="51">
        <v>4289</v>
      </c>
      <c r="Q204" s="64">
        <v>66</v>
      </c>
      <c r="R204" s="44">
        <v>18.5</v>
      </c>
      <c r="S204" s="44">
        <f t="shared" si="18"/>
        <v>65.300000000000011</v>
      </c>
      <c r="T204" s="63">
        <v>65.5</v>
      </c>
      <c r="U204" s="63">
        <v>65.5</v>
      </c>
      <c r="V204" s="1">
        <v>71.599999999999994</v>
      </c>
      <c r="W204" s="1">
        <v>72</v>
      </c>
      <c r="X204" s="1">
        <v>77</v>
      </c>
      <c r="Y204" s="6">
        <v>2.13</v>
      </c>
      <c r="Z204" s="6">
        <v>12</v>
      </c>
      <c r="AA204" s="44">
        <v>6766</v>
      </c>
      <c r="AB204" s="51">
        <v>25000</v>
      </c>
      <c r="AC204" s="44">
        <v>3.9766666666666701</v>
      </c>
      <c r="AD204" s="52">
        <v>50</v>
      </c>
      <c r="AE204" s="44">
        <v>1465</v>
      </c>
      <c r="AF204" s="44">
        <v>0</v>
      </c>
      <c r="AG204" s="1">
        <v>806</v>
      </c>
      <c r="AH204" s="1">
        <v>388</v>
      </c>
      <c r="AI204" s="11">
        <f t="shared" si="19"/>
        <v>1194</v>
      </c>
      <c r="AJ204" s="44">
        <v>6.1616007194244604</v>
      </c>
      <c r="AK204" s="44">
        <v>18.358333333333299</v>
      </c>
      <c r="AL204" s="44">
        <v>0.13449890654639399</v>
      </c>
      <c r="AM204" s="44">
        <v>6.2960996259708502</v>
      </c>
      <c r="AN204" s="44">
        <v>6.0271018128780698</v>
      </c>
      <c r="AO204" s="47">
        <v>-300</v>
      </c>
      <c r="AP204" s="47">
        <v>-1500</v>
      </c>
    </row>
    <row r="205" spans="1:42" x14ac:dyDescent="0.35">
      <c r="A205" s="3">
        <v>44308</v>
      </c>
      <c r="B205" s="104"/>
      <c r="C205" s="69" t="s">
        <v>260</v>
      </c>
      <c r="D205" s="70">
        <f t="shared" si="15"/>
        <v>0</v>
      </c>
      <c r="E205" s="46"/>
      <c r="F205" s="14">
        <v>-5000</v>
      </c>
      <c r="G205" s="29">
        <f t="shared" si="16"/>
        <v>11280</v>
      </c>
      <c r="H205" s="26" t="s">
        <v>258</v>
      </c>
      <c r="I205" s="51">
        <v>6554</v>
      </c>
      <c r="J205" s="51">
        <v>1323</v>
      </c>
      <c r="K205" s="1">
        <v>-687.5869856314597</v>
      </c>
      <c r="L205" s="1">
        <f t="shared" si="17"/>
        <v>1</v>
      </c>
      <c r="M205" s="1">
        <v>-697.99962051424268</v>
      </c>
      <c r="N205" s="1">
        <v>-988.93546893838482</v>
      </c>
      <c r="O205" s="63">
        <v>204</v>
      </c>
      <c r="P205" s="51">
        <v>4133</v>
      </c>
      <c r="Q205" s="64">
        <v>65.5</v>
      </c>
      <c r="R205" s="44">
        <v>18.5</v>
      </c>
      <c r="S205" s="44">
        <f t="shared" si="18"/>
        <v>65.300000000000011</v>
      </c>
      <c r="T205" s="63">
        <v>65</v>
      </c>
      <c r="U205" s="63">
        <v>65.7</v>
      </c>
      <c r="V205" s="1">
        <v>71.599999999999994</v>
      </c>
      <c r="W205" s="1">
        <v>72</v>
      </c>
      <c r="X205" s="1">
        <v>77</v>
      </c>
      <c r="Y205" s="6">
        <v>2.36</v>
      </c>
      <c r="Z205" s="6">
        <v>12</v>
      </c>
      <c r="AA205" s="44">
        <v>6649.3333333333303</v>
      </c>
      <c r="AB205" s="51">
        <v>25000</v>
      </c>
      <c r="AC205" s="44">
        <v>3.6133333333333302</v>
      </c>
      <c r="AD205" s="52">
        <v>50</v>
      </c>
      <c r="AE205" s="44">
        <v>1504</v>
      </c>
      <c r="AF205" s="44">
        <v>0</v>
      </c>
      <c r="AG205" s="1">
        <v>807</v>
      </c>
      <c r="AH205" s="1">
        <v>391</v>
      </c>
      <c r="AI205" s="11">
        <f t="shared" si="19"/>
        <v>1198</v>
      </c>
      <c r="AJ205" s="44">
        <v>6.03085664335664</v>
      </c>
      <c r="AK205" s="44">
        <v>18.4583333333333</v>
      </c>
      <c r="AL205" s="44">
        <v>0.12840901365171001</v>
      </c>
      <c r="AM205" s="44">
        <v>6.1592656570083504</v>
      </c>
      <c r="AN205" s="44">
        <v>5.9024476297049304</v>
      </c>
      <c r="AO205" s="47">
        <v>-300</v>
      </c>
      <c r="AP205" s="47">
        <v>-1500</v>
      </c>
    </row>
    <row r="206" spans="1:42" x14ac:dyDescent="0.35">
      <c r="A206" s="3">
        <v>44309</v>
      </c>
      <c r="B206" s="103"/>
      <c r="C206" s="69" t="s">
        <v>260</v>
      </c>
      <c r="D206" s="70">
        <f t="shared" si="15"/>
        <v>0</v>
      </c>
      <c r="E206" s="46"/>
      <c r="F206" s="14">
        <v>-5000</v>
      </c>
      <c r="G206" s="29">
        <f t="shared" si="16"/>
        <v>11280</v>
      </c>
      <c r="H206" s="26" t="s">
        <v>258</v>
      </c>
      <c r="I206" s="51">
        <v>6875</v>
      </c>
      <c r="J206" s="51">
        <v>1212</v>
      </c>
      <c r="K206" s="1">
        <v>-895.27525081925899</v>
      </c>
      <c r="L206" s="1">
        <f t="shared" si="17"/>
        <v>1</v>
      </c>
      <c r="M206" s="1">
        <v>-755.68653137887588</v>
      </c>
      <c r="N206" s="1">
        <v>-952.45506895098868</v>
      </c>
      <c r="O206" s="63">
        <v>207</v>
      </c>
      <c r="P206" s="51">
        <v>4198</v>
      </c>
      <c r="Q206" s="64">
        <v>64.900000000000006</v>
      </c>
      <c r="R206" s="44">
        <v>18.3</v>
      </c>
      <c r="S206" s="44">
        <f t="shared" si="18"/>
        <v>64.94</v>
      </c>
      <c r="T206" s="63">
        <v>65.400000000000006</v>
      </c>
      <c r="U206" s="63">
        <v>65.7</v>
      </c>
      <c r="V206" s="1">
        <v>71.599999999999994</v>
      </c>
      <c r="W206" s="1">
        <v>72</v>
      </c>
      <c r="X206" s="1">
        <v>77</v>
      </c>
      <c r="Y206" s="6">
        <v>2.44</v>
      </c>
      <c r="Z206" s="6">
        <v>12</v>
      </c>
      <c r="AA206" s="44">
        <v>6689.3333333333303</v>
      </c>
      <c r="AB206" s="51">
        <v>25000</v>
      </c>
      <c r="AC206" s="44">
        <v>3.5333333333333301</v>
      </c>
      <c r="AD206" s="52">
        <v>50</v>
      </c>
      <c r="AE206" s="44">
        <v>1053</v>
      </c>
      <c r="AF206" s="44">
        <v>0</v>
      </c>
      <c r="AG206" s="1">
        <v>805</v>
      </c>
      <c r="AH206" s="1">
        <v>390</v>
      </c>
      <c r="AI206" s="11">
        <f t="shared" si="19"/>
        <v>1195</v>
      </c>
      <c r="AJ206" s="44">
        <v>6.0855895196506502</v>
      </c>
      <c r="AK206" s="44">
        <v>18.516666666666701</v>
      </c>
      <c r="AL206" s="44">
        <v>0.122894495165219</v>
      </c>
      <c r="AM206" s="44">
        <v>6.2084840148158698</v>
      </c>
      <c r="AN206" s="44">
        <v>5.9626950244854404</v>
      </c>
      <c r="AO206" s="47">
        <v>-300</v>
      </c>
      <c r="AP206" s="47">
        <v>-1500</v>
      </c>
    </row>
    <row r="207" spans="1:42" x14ac:dyDescent="0.35">
      <c r="A207" s="3">
        <v>44310</v>
      </c>
      <c r="B207" s="103"/>
      <c r="C207" s="69" t="s">
        <v>260</v>
      </c>
      <c r="D207" s="70">
        <f t="shared" si="15"/>
        <v>0</v>
      </c>
      <c r="E207" s="46"/>
      <c r="F207" s="14">
        <v>-5000</v>
      </c>
      <c r="G207" s="29">
        <f t="shared" si="16"/>
        <v>11280</v>
      </c>
      <c r="H207" s="26" t="s">
        <v>258</v>
      </c>
      <c r="I207" s="51">
        <v>6504</v>
      </c>
      <c r="J207" s="51">
        <v>1379</v>
      </c>
      <c r="K207" s="1">
        <v>-968.55850957902703</v>
      </c>
      <c r="L207" s="1">
        <f t="shared" si="17"/>
        <v>1</v>
      </c>
      <c r="M207" s="1">
        <v>-803.2833253037561</v>
      </c>
      <c r="N207" s="1">
        <v>-941.43329666894749</v>
      </c>
      <c r="O207" s="63">
        <v>215</v>
      </c>
      <c r="P207" s="51">
        <v>4253</v>
      </c>
      <c r="Q207" s="64">
        <v>63.7</v>
      </c>
      <c r="R207" s="44">
        <v>18.2</v>
      </c>
      <c r="S207" s="44">
        <f t="shared" si="18"/>
        <v>64.759999999999991</v>
      </c>
      <c r="T207" s="63">
        <v>64.900000000000006</v>
      </c>
      <c r="U207" s="63">
        <v>65.400000000000006</v>
      </c>
      <c r="V207" s="1">
        <v>71.599999999999994</v>
      </c>
      <c r="W207" s="1">
        <v>72</v>
      </c>
      <c r="X207" s="1">
        <v>77</v>
      </c>
      <c r="Y207" s="6">
        <v>2.54</v>
      </c>
      <c r="Z207" s="6">
        <v>12</v>
      </c>
      <c r="AA207" s="44">
        <v>6644.3333333333303</v>
      </c>
      <c r="AB207" s="51">
        <v>25000</v>
      </c>
      <c r="AC207" s="44">
        <v>3.6966666666666699</v>
      </c>
      <c r="AD207" s="52">
        <v>50</v>
      </c>
      <c r="AE207" s="44">
        <v>952</v>
      </c>
      <c r="AF207" s="44">
        <v>0</v>
      </c>
      <c r="AG207" s="1">
        <v>805</v>
      </c>
      <c r="AH207" s="1">
        <v>396</v>
      </c>
      <c r="AI207" s="11">
        <f t="shared" si="19"/>
        <v>1201</v>
      </c>
      <c r="AJ207" s="44">
        <v>6.0154917319408199</v>
      </c>
      <c r="AK207" s="44">
        <v>18.55</v>
      </c>
      <c r="AL207" s="44">
        <v>0.12908266126340101</v>
      </c>
      <c r="AM207" s="44">
        <v>6.1445743932042198</v>
      </c>
      <c r="AN207" s="44">
        <v>5.8864090706774199</v>
      </c>
      <c r="AO207" s="47">
        <v>-300</v>
      </c>
      <c r="AP207" s="47">
        <v>-1500</v>
      </c>
    </row>
    <row r="208" spans="1:42" x14ac:dyDescent="0.35">
      <c r="A208" s="3">
        <v>44311</v>
      </c>
      <c r="B208" s="103"/>
      <c r="C208" s="69" t="s">
        <v>260</v>
      </c>
      <c r="D208" s="70">
        <f t="shared" si="15"/>
        <v>0</v>
      </c>
      <c r="E208" s="46"/>
      <c r="F208" s="14">
        <v>-5000</v>
      </c>
      <c r="G208" s="29">
        <f t="shared" si="16"/>
        <v>11280</v>
      </c>
      <c r="H208" s="26" t="s">
        <v>258</v>
      </c>
      <c r="I208" s="51">
        <v>6091</v>
      </c>
      <c r="J208" s="51">
        <v>1417</v>
      </c>
      <c r="K208" s="1">
        <v>-852.94917254852544</v>
      </c>
      <c r="L208" s="1">
        <f t="shared" si="17"/>
        <v>1</v>
      </c>
      <c r="M208" s="1">
        <v>-821.18798920594929</v>
      </c>
      <c r="N208" s="1">
        <v>-922.71060015484909</v>
      </c>
      <c r="O208" s="63">
        <v>212</v>
      </c>
      <c r="P208" s="51">
        <v>4310</v>
      </c>
      <c r="Q208" s="64">
        <v>61.4</v>
      </c>
      <c r="R208" s="44">
        <v>18.100000000000001</v>
      </c>
      <c r="S208" s="44">
        <f t="shared" si="18"/>
        <v>64.580000000000013</v>
      </c>
      <c r="T208" s="63">
        <v>62.6</v>
      </c>
      <c r="U208" s="63">
        <v>64.7</v>
      </c>
      <c r="V208" s="1">
        <v>71.599999999999994</v>
      </c>
      <c r="W208" s="1">
        <v>72</v>
      </c>
      <c r="X208" s="1">
        <v>77</v>
      </c>
      <c r="Y208" s="6">
        <v>2.79</v>
      </c>
      <c r="Z208" s="6">
        <v>12</v>
      </c>
      <c r="AA208" s="44">
        <v>6490</v>
      </c>
      <c r="AB208" s="51">
        <v>25000</v>
      </c>
      <c r="AC208" s="44">
        <v>3.7733333333333299</v>
      </c>
      <c r="AD208" s="52">
        <v>50</v>
      </c>
      <c r="AE208" s="44">
        <v>1038</v>
      </c>
      <c r="AF208" s="44">
        <v>0</v>
      </c>
      <c r="AG208" s="1">
        <v>804</v>
      </c>
      <c r="AH208" s="1">
        <v>390</v>
      </c>
      <c r="AI208" s="11">
        <f t="shared" si="19"/>
        <v>1194</v>
      </c>
      <c r="AJ208" s="44">
        <v>6.2778938207136603</v>
      </c>
      <c r="AK208" s="44">
        <v>18.658333333333299</v>
      </c>
      <c r="AL208" s="44">
        <v>0.133979463526576</v>
      </c>
      <c r="AM208" s="44">
        <v>6.4118732842402402</v>
      </c>
      <c r="AN208" s="44">
        <v>6.1439143571870902</v>
      </c>
      <c r="AO208" s="47">
        <v>-300</v>
      </c>
      <c r="AP208" s="47">
        <v>-1500</v>
      </c>
    </row>
    <row r="209" spans="1:42" x14ac:dyDescent="0.35">
      <c r="A209" s="3">
        <v>44312</v>
      </c>
      <c r="B209" s="104"/>
      <c r="C209" s="69" t="s">
        <v>260</v>
      </c>
      <c r="D209" s="70">
        <f t="shared" si="15"/>
        <v>0</v>
      </c>
      <c r="E209" s="46"/>
      <c r="F209" s="14">
        <v>-5000</v>
      </c>
      <c r="G209" s="29">
        <f t="shared" si="16"/>
        <v>11280</v>
      </c>
      <c r="H209" s="26" t="s">
        <v>258</v>
      </c>
      <c r="I209" s="51">
        <v>6069</v>
      </c>
      <c r="J209" s="51">
        <v>1308</v>
      </c>
      <c r="K209" s="1">
        <v>-868.32161822535932</v>
      </c>
      <c r="L209" s="1">
        <f t="shared" si="17"/>
        <v>1</v>
      </c>
      <c r="M209" s="1">
        <v>-854.53830736072609</v>
      </c>
      <c r="N209" s="1">
        <v>-895.65588532896425</v>
      </c>
      <c r="O209" s="63">
        <v>205</v>
      </c>
      <c r="P209" s="51">
        <v>4383</v>
      </c>
      <c r="Q209" s="64">
        <v>61.5</v>
      </c>
      <c r="R209" s="44">
        <v>17.7</v>
      </c>
      <c r="S209" s="44">
        <f t="shared" si="18"/>
        <v>63.86</v>
      </c>
      <c r="T209" s="63">
        <v>61.1</v>
      </c>
      <c r="U209" s="63">
        <v>64.099999999999994</v>
      </c>
      <c r="V209" s="1">
        <v>71.599999999999994</v>
      </c>
      <c r="W209" s="1">
        <v>72</v>
      </c>
      <c r="X209" s="1">
        <v>77</v>
      </c>
      <c r="Y209" s="6">
        <v>2.83</v>
      </c>
      <c r="Z209" s="6">
        <v>12</v>
      </c>
      <c r="AA209" s="44">
        <v>6221.3333333333303</v>
      </c>
      <c r="AB209" s="51">
        <v>25000</v>
      </c>
      <c r="AC209" s="44">
        <v>3.8833333333333302</v>
      </c>
      <c r="AD209" s="52">
        <v>50</v>
      </c>
      <c r="AE209" s="44">
        <v>1283</v>
      </c>
      <c r="AF209" s="44">
        <v>0</v>
      </c>
      <c r="AG209" s="1">
        <v>804</v>
      </c>
      <c r="AH209" s="1">
        <v>392</v>
      </c>
      <c r="AI209" s="11">
        <f t="shared" si="19"/>
        <v>1196</v>
      </c>
      <c r="AJ209" s="44">
        <v>6.3926215277777798</v>
      </c>
      <c r="AK209" s="44">
        <v>18.683333333333302</v>
      </c>
      <c r="AL209" s="44">
        <v>0.12208070007442701</v>
      </c>
      <c r="AM209" s="44">
        <v>6.5147022278522</v>
      </c>
      <c r="AN209" s="44">
        <v>6.2705408277033499</v>
      </c>
      <c r="AO209" s="47">
        <v>-300</v>
      </c>
      <c r="AP209" s="47">
        <v>-1500</v>
      </c>
    </row>
    <row r="210" spans="1:42" x14ac:dyDescent="0.35">
      <c r="A210" s="3">
        <v>44313</v>
      </c>
      <c r="B210" s="103"/>
      <c r="C210" s="69" t="s">
        <v>260</v>
      </c>
      <c r="D210" s="70">
        <f t="shared" si="15"/>
        <v>0</v>
      </c>
      <c r="E210" s="46"/>
      <c r="F210" s="14">
        <v>-5000</v>
      </c>
      <c r="G210" s="29">
        <f t="shared" si="16"/>
        <v>11280</v>
      </c>
      <c r="H210" s="26" t="s">
        <v>258</v>
      </c>
      <c r="I210" s="51">
        <v>6074</v>
      </c>
      <c r="J210" s="51">
        <v>1136</v>
      </c>
      <c r="K210" s="1">
        <v>-906.01835303756002</v>
      </c>
      <c r="L210" s="1">
        <f t="shared" si="17"/>
        <v>1</v>
      </c>
      <c r="M210" s="1">
        <v>-898.22458084194602</v>
      </c>
      <c r="N210" s="1">
        <v>-863.18669755662802</v>
      </c>
      <c r="O210" s="63">
        <v>179</v>
      </c>
      <c r="P210" s="51">
        <v>4586</v>
      </c>
      <c r="Q210" s="64">
        <v>62.4</v>
      </c>
      <c r="R210" s="44">
        <v>17.899999999999999</v>
      </c>
      <c r="S210" s="44">
        <f t="shared" si="18"/>
        <v>64.22</v>
      </c>
      <c r="T210" s="63">
        <v>62.4</v>
      </c>
      <c r="U210" s="63">
        <v>63.9</v>
      </c>
      <c r="V210" s="1">
        <v>71.599999999999994</v>
      </c>
      <c r="W210" s="1">
        <v>72</v>
      </c>
      <c r="X210" s="1">
        <v>77</v>
      </c>
      <c r="Y210" s="6">
        <v>3</v>
      </c>
      <c r="Z210" s="6">
        <v>12</v>
      </c>
      <c r="AA210" s="44">
        <v>6078</v>
      </c>
      <c r="AB210" s="51">
        <v>25000</v>
      </c>
      <c r="AC210" s="44">
        <v>3.91</v>
      </c>
      <c r="AD210" s="52">
        <v>50</v>
      </c>
      <c r="AE210" s="44">
        <v>1187</v>
      </c>
      <c r="AF210" s="44">
        <v>0</v>
      </c>
      <c r="AG210" s="1">
        <v>805</v>
      </c>
      <c r="AH210" s="1">
        <v>394</v>
      </c>
      <c r="AI210" s="11">
        <f t="shared" si="19"/>
        <v>1199</v>
      </c>
      <c r="AJ210" s="44">
        <v>6.3268292682926797</v>
      </c>
      <c r="AK210" s="44">
        <v>18.641666666666701</v>
      </c>
      <c r="AL210" s="44">
        <v>0.114548518768122</v>
      </c>
      <c r="AM210" s="44">
        <v>6.4413777870608104</v>
      </c>
      <c r="AN210" s="44">
        <v>6.2122807495245604</v>
      </c>
      <c r="AO210" s="47">
        <v>-500</v>
      </c>
      <c r="AP210" s="47">
        <v>-1500</v>
      </c>
    </row>
    <row r="211" spans="1:42" x14ac:dyDescent="0.35">
      <c r="A211" s="3">
        <v>44314</v>
      </c>
      <c r="B211" s="103"/>
      <c r="C211" s="69" t="s">
        <v>260</v>
      </c>
      <c r="D211" s="70">
        <f t="shared" si="15"/>
        <v>0</v>
      </c>
      <c r="E211" s="46"/>
      <c r="F211" s="14">
        <v>-5000</v>
      </c>
      <c r="G211" s="29">
        <f t="shared" si="16"/>
        <v>11280</v>
      </c>
      <c r="H211" s="26" t="s">
        <v>258</v>
      </c>
      <c r="I211" s="51">
        <v>6307</v>
      </c>
      <c r="J211" s="51">
        <v>1199</v>
      </c>
      <c r="K211" s="1">
        <v>-1016.7972263675324</v>
      </c>
      <c r="L211" s="1">
        <f t="shared" si="17"/>
        <v>1</v>
      </c>
      <c r="M211" s="1">
        <v>-922.52897595160061</v>
      </c>
      <c r="N211" s="1">
        <v>-859.49340318160557</v>
      </c>
      <c r="O211" s="63">
        <v>171</v>
      </c>
      <c r="P211" s="51">
        <v>4603</v>
      </c>
      <c r="Q211" s="64">
        <v>63.7</v>
      </c>
      <c r="R211" s="44">
        <v>18.399999999999999</v>
      </c>
      <c r="S211" s="44">
        <f t="shared" si="18"/>
        <v>65.12</v>
      </c>
      <c r="T211" s="63">
        <v>64.3</v>
      </c>
      <c r="U211" s="63">
        <v>64.400000000000006</v>
      </c>
      <c r="V211" s="1">
        <v>71.599999999999994</v>
      </c>
      <c r="W211" s="1">
        <v>72</v>
      </c>
      <c r="X211" s="1">
        <v>77</v>
      </c>
      <c r="Y211" s="6">
        <v>3.8</v>
      </c>
      <c r="Z211" s="6">
        <v>12</v>
      </c>
      <c r="AA211" s="44">
        <v>6150</v>
      </c>
      <c r="AB211" s="51">
        <v>25000</v>
      </c>
      <c r="AC211" s="44">
        <v>4.13</v>
      </c>
      <c r="AD211" s="52">
        <v>50</v>
      </c>
      <c r="AE211" s="44">
        <v>1026</v>
      </c>
      <c r="AF211" s="44">
        <v>0</v>
      </c>
      <c r="AG211" s="1">
        <v>803</v>
      </c>
      <c r="AH211" s="1">
        <v>389</v>
      </c>
      <c r="AI211" s="11">
        <f t="shared" si="19"/>
        <v>1192</v>
      </c>
      <c r="AJ211" s="44">
        <v>6.1723432055749097</v>
      </c>
      <c r="AK211" s="44">
        <v>18.633333333333301</v>
      </c>
      <c r="AL211" s="44">
        <v>0.105868678385097</v>
      </c>
      <c r="AM211" s="44">
        <v>6.2782118839600098</v>
      </c>
      <c r="AN211" s="44">
        <v>6.0664745271898202</v>
      </c>
      <c r="AO211" s="47">
        <v>-500</v>
      </c>
      <c r="AP211" s="47">
        <v>-1500</v>
      </c>
    </row>
    <row r="212" spans="1:42" x14ac:dyDescent="0.35">
      <c r="A212" s="3">
        <v>44315</v>
      </c>
      <c r="B212" s="103"/>
      <c r="C212" s="69" t="s">
        <v>260</v>
      </c>
      <c r="D212" s="70">
        <f t="shared" si="15"/>
        <v>0</v>
      </c>
      <c r="E212" s="46"/>
      <c r="F212" s="14">
        <v>-5000</v>
      </c>
      <c r="G212" s="29">
        <f t="shared" si="16"/>
        <v>11280</v>
      </c>
      <c r="H212" s="26" t="s">
        <v>258</v>
      </c>
      <c r="I212" s="51">
        <v>5976</v>
      </c>
      <c r="J212" s="51">
        <v>1097</v>
      </c>
      <c r="K212" s="1">
        <v>-1010.2067204436603</v>
      </c>
      <c r="L212" s="1">
        <f t="shared" si="17"/>
        <v>1</v>
      </c>
      <c r="M212" s="1">
        <v>-930.85861812452754</v>
      </c>
      <c r="N212" s="1">
        <v>-856.10975393244291</v>
      </c>
      <c r="O212" s="63">
        <v>171</v>
      </c>
      <c r="P212" s="51">
        <v>4342</v>
      </c>
      <c r="Q212" s="64">
        <v>65.3</v>
      </c>
      <c r="R212" s="44">
        <v>19.2</v>
      </c>
      <c r="S212" s="44">
        <f t="shared" si="18"/>
        <v>66.56</v>
      </c>
      <c r="T212" s="63">
        <v>66.3</v>
      </c>
      <c r="U212" s="63">
        <v>65.099999999999994</v>
      </c>
      <c r="V212" s="1">
        <v>71.599999999999994</v>
      </c>
      <c r="W212" s="1">
        <v>72</v>
      </c>
      <c r="X212" s="1">
        <v>77</v>
      </c>
      <c r="Y212" s="6">
        <v>2.2799999999999998</v>
      </c>
      <c r="Z212" s="6">
        <v>12</v>
      </c>
      <c r="AA212" s="44">
        <v>6119</v>
      </c>
      <c r="AB212" s="51">
        <v>25000</v>
      </c>
      <c r="AC212" s="44">
        <v>4</v>
      </c>
      <c r="AD212" s="52">
        <v>50</v>
      </c>
      <c r="AE212" s="44">
        <v>1060</v>
      </c>
      <c r="AF212" s="44">
        <v>0</v>
      </c>
      <c r="AG212" s="1">
        <v>803</v>
      </c>
      <c r="AH212" s="1">
        <v>398</v>
      </c>
      <c r="AI212" s="11">
        <f t="shared" si="19"/>
        <v>1201</v>
      </c>
      <c r="AJ212" s="44">
        <v>5.9362369337979102</v>
      </c>
      <c r="AK212" s="44">
        <v>18.758333333333301</v>
      </c>
      <c r="AL212" s="44">
        <v>9.8671233132783906E-2</v>
      </c>
      <c r="AM212" s="44">
        <v>6.0349081669306903</v>
      </c>
      <c r="AN212" s="44">
        <v>5.83756570066513</v>
      </c>
      <c r="AO212" s="47">
        <v>-500</v>
      </c>
      <c r="AP212" s="47">
        <v>-1500</v>
      </c>
    </row>
    <row r="213" spans="1:42" x14ac:dyDescent="0.35">
      <c r="A213" s="3">
        <v>44316</v>
      </c>
      <c r="B213" s="103"/>
      <c r="C213" s="69" t="s">
        <v>260</v>
      </c>
      <c r="D213" s="70">
        <f t="shared" si="15"/>
        <v>0</v>
      </c>
      <c r="E213" s="46"/>
      <c r="F213" s="14">
        <v>-5000</v>
      </c>
      <c r="G213" s="29">
        <f t="shared" si="16"/>
        <v>11280</v>
      </c>
      <c r="H213" s="26" t="s">
        <v>258</v>
      </c>
      <c r="I213" s="51">
        <v>5402</v>
      </c>
      <c r="J213" s="63">
        <v>962</v>
      </c>
      <c r="K213" s="1">
        <v>-1031.7690942777917</v>
      </c>
      <c r="L213" s="1">
        <f t="shared" si="17"/>
        <v>1</v>
      </c>
      <c r="M213" s="1">
        <v>-966.62260247038068</v>
      </c>
      <c r="N213" s="1">
        <v>-846.55979586769445</v>
      </c>
      <c r="O213" s="63">
        <v>189</v>
      </c>
      <c r="P213" s="51">
        <v>4133</v>
      </c>
      <c r="Q213" s="64">
        <v>66.5</v>
      </c>
      <c r="R213" s="44">
        <v>19.8</v>
      </c>
      <c r="S213" s="44">
        <f t="shared" si="18"/>
        <v>67.64</v>
      </c>
      <c r="T213" s="63">
        <v>68.099999999999994</v>
      </c>
      <c r="U213" s="63">
        <v>65.8</v>
      </c>
      <c r="V213" s="1">
        <v>71.599999999999994</v>
      </c>
      <c r="W213" s="1">
        <v>72</v>
      </c>
      <c r="X213" s="1">
        <v>77</v>
      </c>
      <c r="Y213" s="6">
        <v>2.15</v>
      </c>
      <c r="Z213" s="6">
        <v>12</v>
      </c>
      <c r="AA213" s="44">
        <v>5895</v>
      </c>
      <c r="AB213" s="51">
        <v>25000</v>
      </c>
      <c r="AC213" s="44">
        <v>3.7366666666666699</v>
      </c>
      <c r="AD213" s="52">
        <v>50</v>
      </c>
      <c r="AE213" s="44">
        <v>934</v>
      </c>
      <c r="AF213" s="44">
        <v>0</v>
      </c>
      <c r="AG213" s="1">
        <v>804</v>
      </c>
      <c r="AH213" s="1">
        <v>389</v>
      </c>
      <c r="AI213" s="11">
        <f t="shared" si="19"/>
        <v>1193</v>
      </c>
      <c r="AJ213" s="44">
        <v>5.7260619469026501</v>
      </c>
      <c r="AK213" s="44">
        <v>18.891666666666701</v>
      </c>
      <c r="AL213" s="44">
        <v>9.57143660041989E-2</v>
      </c>
      <c r="AM213" s="44">
        <v>5.8217763129068496</v>
      </c>
      <c r="AN213" s="44">
        <v>5.6303475808984604</v>
      </c>
      <c r="AO213" s="47">
        <v>-500</v>
      </c>
      <c r="AP213" s="47">
        <v>-1500</v>
      </c>
    </row>
    <row r="214" spans="1:42" x14ac:dyDescent="0.35">
      <c r="A214" s="3">
        <v>44317</v>
      </c>
      <c r="B214" s="103"/>
      <c r="C214" s="69" t="s">
        <v>260</v>
      </c>
      <c r="D214" s="70">
        <f t="shared" si="15"/>
        <v>0</v>
      </c>
      <c r="E214" s="46"/>
      <c r="F214" s="14">
        <v>-5000</v>
      </c>
      <c r="G214" s="29">
        <f t="shared" si="16"/>
        <v>11280</v>
      </c>
      <c r="H214" s="26" t="s">
        <v>258</v>
      </c>
      <c r="I214" s="51">
        <v>5051</v>
      </c>
      <c r="J214" s="63">
        <v>930</v>
      </c>
      <c r="K214" s="1">
        <v>-1119.9312621729268</v>
      </c>
      <c r="L214" s="1">
        <f t="shared" si="17"/>
        <v>1</v>
      </c>
      <c r="M214" s="1">
        <v>-1016.9445312598942</v>
      </c>
      <c r="N214" s="1">
        <v>-868.55895071734687</v>
      </c>
      <c r="O214" s="63">
        <v>205</v>
      </c>
      <c r="P214" s="51">
        <v>4013</v>
      </c>
      <c r="Q214" s="64">
        <v>67.7</v>
      </c>
      <c r="R214" s="44">
        <v>19.8</v>
      </c>
      <c r="S214" s="44">
        <f t="shared" si="18"/>
        <v>67.64</v>
      </c>
      <c r="T214" s="63">
        <v>68.099999999999994</v>
      </c>
      <c r="U214" s="63">
        <v>66.400000000000006</v>
      </c>
      <c r="V214" s="1">
        <v>71.599999999999994</v>
      </c>
      <c r="W214" s="1">
        <v>72</v>
      </c>
      <c r="X214" s="1">
        <v>77</v>
      </c>
      <c r="Y214" s="6">
        <v>1.96</v>
      </c>
      <c r="Z214" s="6">
        <v>12</v>
      </c>
      <c r="AA214" s="44">
        <v>5476.3333333333303</v>
      </c>
      <c r="AB214" s="51">
        <v>25000</v>
      </c>
      <c r="AC214" s="44">
        <v>3.2466666666666701</v>
      </c>
      <c r="AD214" s="52">
        <v>50</v>
      </c>
      <c r="AE214" s="44">
        <v>437</v>
      </c>
      <c r="AF214" s="44">
        <v>0</v>
      </c>
      <c r="AG214" s="1">
        <v>805</v>
      </c>
      <c r="AH214" s="1">
        <v>395</v>
      </c>
      <c r="AI214" s="11">
        <f t="shared" si="19"/>
        <v>1200</v>
      </c>
      <c r="AJ214" s="44">
        <v>5.9928633594429899</v>
      </c>
      <c r="AK214" s="44">
        <v>19</v>
      </c>
      <c r="AL214" s="44">
        <v>0.10815586007229901</v>
      </c>
      <c r="AM214" s="44">
        <v>6.1010192195152904</v>
      </c>
      <c r="AN214" s="44">
        <v>5.8847074993707</v>
      </c>
      <c r="AO214" s="47">
        <v>-500</v>
      </c>
      <c r="AP214" s="47">
        <v>-1500</v>
      </c>
    </row>
    <row r="215" spans="1:42" x14ac:dyDescent="0.35">
      <c r="A215" s="3">
        <v>44318</v>
      </c>
      <c r="B215" s="103"/>
      <c r="C215" s="69" t="s">
        <v>260</v>
      </c>
      <c r="D215" s="70">
        <f t="shared" si="15"/>
        <v>0</v>
      </c>
      <c r="E215" s="46"/>
      <c r="F215" s="14">
        <v>-5000</v>
      </c>
      <c r="G215" s="29">
        <f t="shared" si="16"/>
        <v>11280</v>
      </c>
      <c r="H215" s="26" t="s">
        <v>258</v>
      </c>
      <c r="I215" s="51">
        <v>5201</v>
      </c>
      <c r="J215" s="51">
        <v>1075</v>
      </c>
      <c r="K215" s="1">
        <v>-1129.3240234131588</v>
      </c>
      <c r="L215" s="1">
        <f t="shared" si="17"/>
        <v>1</v>
      </c>
      <c r="M215" s="1">
        <v>-1061.605665335014</v>
      </c>
      <c r="N215" s="1">
        <v>-905.87918835428013</v>
      </c>
      <c r="O215" s="63">
        <v>213</v>
      </c>
      <c r="P215" s="51">
        <v>4138</v>
      </c>
      <c r="Q215" s="64">
        <v>67.5</v>
      </c>
      <c r="R215" s="44">
        <v>19.600000000000001</v>
      </c>
      <c r="S215" s="44">
        <f t="shared" si="18"/>
        <v>67.28</v>
      </c>
      <c r="T215" s="63">
        <v>68.099999999999994</v>
      </c>
      <c r="U215" s="63">
        <v>66.5</v>
      </c>
      <c r="V215" s="1">
        <v>71.599999999999994</v>
      </c>
      <c r="W215" s="1">
        <v>72</v>
      </c>
      <c r="X215" s="1">
        <v>77</v>
      </c>
      <c r="Y215" s="6">
        <v>1.87</v>
      </c>
      <c r="Z215" s="6">
        <v>12</v>
      </c>
      <c r="AA215" s="44">
        <v>5218</v>
      </c>
      <c r="AB215" s="51">
        <v>25000</v>
      </c>
      <c r="AC215" s="44">
        <v>3.0766666666666702</v>
      </c>
      <c r="AD215" s="52">
        <v>50</v>
      </c>
      <c r="AE215" s="44">
        <v>345</v>
      </c>
      <c r="AF215" s="44">
        <v>0</v>
      </c>
      <c r="AG215" s="1">
        <v>807</v>
      </c>
      <c r="AH215" s="1">
        <v>387</v>
      </c>
      <c r="AI215" s="11">
        <f t="shared" si="19"/>
        <v>1194</v>
      </c>
      <c r="AJ215" s="44">
        <v>6.4871615720523996</v>
      </c>
      <c r="AK215" s="44">
        <v>19.0416666666667</v>
      </c>
      <c r="AL215" s="44">
        <v>0.12714799115735001</v>
      </c>
      <c r="AM215" s="44">
        <v>6.6143095632097504</v>
      </c>
      <c r="AN215" s="44">
        <v>6.3600135808950498</v>
      </c>
      <c r="AO215" s="47">
        <v>-500</v>
      </c>
      <c r="AP215" s="47">
        <v>-1500</v>
      </c>
    </row>
    <row r="216" spans="1:42" x14ac:dyDescent="0.35">
      <c r="A216" s="3">
        <v>44319</v>
      </c>
      <c r="B216" s="103"/>
      <c r="C216" s="69" t="s">
        <v>260</v>
      </c>
      <c r="D216" s="70">
        <f t="shared" si="15"/>
        <v>0</v>
      </c>
      <c r="E216" s="46"/>
      <c r="F216" s="14">
        <v>-5000</v>
      </c>
      <c r="G216" s="29">
        <f t="shared" si="16"/>
        <v>11280</v>
      </c>
      <c r="H216" s="26" t="s">
        <v>258</v>
      </c>
      <c r="I216" s="51">
        <v>5295</v>
      </c>
      <c r="J216" s="63">
        <v>970</v>
      </c>
      <c r="K216" s="1">
        <v>-1071.6058137887574</v>
      </c>
      <c r="L216" s="1">
        <f t="shared" si="17"/>
        <v>1</v>
      </c>
      <c r="M216" s="1">
        <v>-1072.5673828192589</v>
      </c>
      <c r="N216" s="1">
        <v>-930.2385650567179</v>
      </c>
      <c r="O216" s="63">
        <v>208</v>
      </c>
      <c r="P216" s="51">
        <v>4249</v>
      </c>
      <c r="Q216" s="64">
        <v>68.5</v>
      </c>
      <c r="R216" s="44">
        <v>20</v>
      </c>
      <c r="S216" s="44">
        <f t="shared" si="18"/>
        <v>68</v>
      </c>
      <c r="T216" s="63">
        <v>68.2</v>
      </c>
      <c r="U216" s="63">
        <v>66.599999999999994</v>
      </c>
      <c r="V216" s="1">
        <v>71.599999999999994</v>
      </c>
      <c r="W216" s="1">
        <v>72</v>
      </c>
      <c r="X216" s="1">
        <v>77</v>
      </c>
      <c r="Y216" s="6">
        <v>2.13</v>
      </c>
      <c r="Z216" s="6">
        <v>12</v>
      </c>
      <c r="AA216" s="44">
        <v>5182.3333333333303</v>
      </c>
      <c r="AB216" s="51">
        <v>25000</v>
      </c>
      <c r="AC216" s="44">
        <v>3.12666666666667</v>
      </c>
      <c r="AD216" s="52">
        <v>50</v>
      </c>
      <c r="AE216" s="44">
        <v>513</v>
      </c>
      <c r="AF216" s="44">
        <v>0</v>
      </c>
      <c r="AG216" s="1">
        <v>803</v>
      </c>
      <c r="AH216" s="1">
        <v>384</v>
      </c>
      <c r="AI216" s="11">
        <f t="shared" si="19"/>
        <v>1187</v>
      </c>
      <c r="AJ216" s="44">
        <v>6.7237347294938896</v>
      </c>
      <c r="AK216" s="44">
        <v>19.2</v>
      </c>
      <c r="AL216" s="44">
        <v>0.132152055537958</v>
      </c>
      <c r="AM216" s="44">
        <v>6.8558867850318501</v>
      </c>
      <c r="AN216" s="44">
        <v>6.59158267395593</v>
      </c>
      <c r="AO216" s="47">
        <v>-500</v>
      </c>
      <c r="AP216" s="47">
        <v>-1500</v>
      </c>
    </row>
    <row r="217" spans="1:42" x14ac:dyDescent="0.35">
      <c r="A217" s="3">
        <v>44320</v>
      </c>
      <c r="B217" s="103"/>
      <c r="C217" s="69" t="s">
        <v>260</v>
      </c>
      <c r="D217" s="70">
        <f t="shared" si="15"/>
        <v>0</v>
      </c>
      <c r="E217" s="46"/>
      <c r="F217" s="14">
        <v>-5000</v>
      </c>
      <c r="G217" s="29">
        <f t="shared" si="16"/>
        <v>11280</v>
      </c>
      <c r="H217" s="26" t="s">
        <v>258</v>
      </c>
      <c r="I217" s="51">
        <v>5134</v>
      </c>
      <c r="J217" s="63">
        <v>785</v>
      </c>
      <c r="K217" s="1">
        <v>-1127.1302508192591</v>
      </c>
      <c r="L217" s="1">
        <f t="shared" si="17"/>
        <v>1</v>
      </c>
      <c r="M217" s="1">
        <v>-1095.9520888943789</v>
      </c>
      <c r="N217" s="1">
        <v>-956.21745061255365</v>
      </c>
      <c r="O217" s="63">
        <v>201</v>
      </c>
      <c r="P217" s="51">
        <v>4271</v>
      </c>
      <c r="Q217" s="64">
        <v>69.3</v>
      </c>
      <c r="R217" s="44">
        <v>20.5</v>
      </c>
      <c r="S217" s="44">
        <f t="shared" si="18"/>
        <v>68.900000000000006</v>
      </c>
      <c r="T217" s="63">
        <v>69.3</v>
      </c>
      <c r="U217" s="63">
        <v>67.099999999999994</v>
      </c>
      <c r="V217" s="1">
        <v>71.599999999999994</v>
      </c>
      <c r="W217" s="1">
        <v>72</v>
      </c>
      <c r="X217" s="1">
        <v>77</v>
      </c>
      <c r="Y217" s="6">
        <v>2.15</v>
      </c>
      <c r="Z217" s="6">
        <v>12</v>
      </c>
      <c r="AA217" s="44">
        <v>5210</v>
      </c>
      <c r="AB217" s="51">
        <v>25000</v>
      </c>
      <c r="AC217" s="44">
        <v>3.2566666666666699</v>
      </c>
      <c r="AD217" s="52">
        <v>50</v>
      </c>
      <c r="AE217" s="44">
        <v>408</v>
      </c>
      <c r="AF217" s="44">
        <v>0</v>
      </c>
      <c r="AG217" s="1">
        <v>801</v>
      </c>
      <c r="AH217" s="1">
        <v>394</v>
      </c>
      <c r="AI217" s="11">
        <f t="shared" si="19"/>
        <v>1195</v>
      </c>
      <c r="AJ217" s="44">
        <v>6.8050566695728003</v>
      </c>
      <c r="AK217" s="44">
        <v>19.433333333333302</v>
      </c>
      <c r="AL217" s="44">
        <v>0.13851118302835</v>
      </c>
      <c r="AM217" s="44">
        <v>6.9435678526011504</v>
      </c>
      <c r="AN217" s="44">
        <v>6.6665454865444502</v>
      </c>
      <c r="AO217" s="47">
        <v>-1000</v>
      </c>
      <c r="AP217" s="47">
        <v>-1700</v>
      </c>
    </row>
    <row r="218" spans="1:42" x14ac:dyDescent="0.35">
      <c r="A218" s="3">
        <v>44321</v>
      </c>
      <c r="B218" s="103"/>
      <c r="C218" s="69" t="s">
        <v>260</v>
      </c>
      <c r="D218" s="70">
        <f t="shared" si="15"/>
        <v>0</v>
      </c>
      <c r="E218" s="46"/>
      <c r="F218" s="14">
        <v>-5000</v>
      </c>
      <c r="G218" s="29">
        <f t="shared" si="16"/>
        <v>11280</v>
      </c>
      <c r="H218" s="26" t="s">
        <v>258</v>
      </c>
      <c r="I218" s="51">
        <v>4917</v>
      </c>
      <c r="J218" s="63">
        <v>697</v>
      </c>
      <c r="K218" s="1">
        <v>-1219.2492268716915</v>
      </c>
      <c r="L218" s="1">
        <f t="shared" si="17"/>
        <v>1</v>
      </c>
      <c r="M218" s="1">
        <v>-1133.4481154131588</v>
      </c>
      <c r="N218" s="1">
        <v>-993.19453628542635</v>
      </c>
      <c r="O218" s="63">
        <v>210</v>
      </c>
      <c r="P218" s="51">
        <v>4203</v>
      </c>
      <c r="Q218" s="64">
        <v>69.400000000000006</v>
      </c>
      <c r="R218" s="44">
        <v>21.2</v>
      </c>
      <c r="S218" s="44">
        <f t="shared" si="18"/>
        <v>70.16</v>
      </c>
      <c r="T218" s="63">
        <v>71.7</v>
      </c>
      <c r="U218" s="63">
        <v>68</v>
      </c>
      <c r="V218" s="1">
        <v>71.599999999999994</v>
      </c>
      <c r="W218" s="1">
        <v>72</v>
      </c>
      <c r="X218" s="1">
        <v>77</v>
      </c>
      <c r="Y218" s="6">
        <v>2.3199999999999998</v>
      </c>
      <c r="Z218" s="6">
        <v>12</v>
      </c>
      <c r="AA218" s="44">
        <v>5115.3333333333303</v>
      </c>
      <c r="AB218" s="51">
        <v>25000</v>
      </c>
      <c r="AC218" s="44">
        <v>3.3266666666666702</v>
      </c>
      <c r="AD218" s="52">
        <v>50</v>
      </c>
      <c r="AE218" s="44">
        <v>154</v>
      </c>
      <c r="AF218" s="44">
        <v>0</v>
      </c>
      <c r="AG218" s="1">
        <v>801</v>
      </c>
      <c r="AH218" s="1">
        <v>390</v>
      </c>
      <c r="AI218" s="11">
        <f t="shared" si="19"/>
        <v>1191</v>
      </c>
      <c r="AJ218" s="44">
        <v>6.6983377077865303</v>
      </c>
      <c r="AK218" s="44">
        <v>19.6666666666667</v>
      </c>
      <c r="AL218" s="44">
        <v>0.138009601994424</v>
      </c>
      <c r="AM218" s="44">
        <v>6.8363473097809502</v>
      </c>
      <c r="AN218" s="44">
        <v>6.5603281057920997</v>
      </c>
      <c r="AO218" s="47">
        <v>-1000</v>
      </c>
      <c r="AP218" s="47">
        <v>-1700</v>
      </c>
    </row>
    <row r="219" spans="1:42" x14ac:dyDescent="0.35">
      <c r="A219" s="3">
        <v>44322</v>
      </c>
      <c r="B219" s="103"/>
      <c r="C219" s="69" t="s">
        <v>260</v>
      </c>
      <c r="D219" s="70">
        <f t="shared" si="15"/>
        <v>0</v>
      </c>
      <c r="E219" s="46"/>
      <c r="F219" s="14">
        <v>-5000</v>
      </c>
      <c r="G219" s="29">
        <f t="shared" si="16"/>
        <v>11280</v>
      </c>
      <c r="H219" s="26" t="s">
        <v>258</v>
      </c>
      <c r="I219" s="51">
        <v>4770</v>
      </c>
      <c r="J219" s="63">
        <v>586</v>
      </c>
      <c r="K219" s="1">
        <v>-1259.3496725485254</v>
      </c>
      <c r="L219" s="1">
        <f t="shared" si="17"/>
        <v>1</v>
      </c>
      <c r="M219" s="1">
        <v>-1161.3317974882784</v>
      </c>
      <c r="N219" s="1">
        <v>-1034.0347282080738</v>
      </c>
      <c r="O219" s="63">
        <v>216</v>
      </c>
      <c r="P219" s="51">
        <v>4182</v>
      </c>
      <c r="Q219" s="64">
        <v>69.2</v>
      </c>
      <c r="R219" s="44">
        <v>21.2</v>
      </c>
      <c r="S219" s="44">
        <f t="shared" si="18"/>
        <v>70.16</v>
      </c>
      <c r="T219" s="63">
        <v>72.099999999999994</v>
      </c>
      <c r="U219" s="63">
        <v>68</v>
      </c>
      <c r="V219" s="1">
        <v>71.599999999999994</v>
      </c>
      <c r="W219" s="1">
        <v>72</v>
      </c>
      <c r="X219" s="1">
        <v>77</v>
      </c>
      <c r="Y219" s="6">
        <v>2.69</v>
      </c>
      <c r="Z219" s="6">
        <v>12</v>
      </c>
      <c r="AA219" s="44">
        <v>4940.3333333333303</v>
      </c>
      <c r="AB219" s="51">
        <v>25000</v>
      </c>
      <c r="AC219" s="44">
        <v>3.2866666666666702</v>
      </c>
      <c r="AD219" s="52">
        <v>50</v>
      </c>
      <c r="AE219" s="44">
        <v>50</v>
      </c>
      <c r="AF219" s="44">
        <v>0</v>
      </c>
      <c r="AG219" s="1">
        <v>802</v>
      </c>
      <c r="AH219" s="1">
        <v>392</v>
      </c>
      <c r="AI219" s="11">
        <f t="shared" si="19"/>
        <v>1194</v>
      </c>
      <c r="AJ219" s="44">
        <v>7.2315512708150704</v>
      </c>
      <c r="AK219" s="44">
        <v>19.691666666666698</v>
      </c>
      <c r="AL219" s="44">
        <v>0.198670381078454</v>
      </c>
      <c r="AM219" s="44">
        <v>7.4302216518935298</v>
      </c>
      <c r="AN219" s="44">
        <v>7.03288088973662</v>
      </c>
      <c r="AO219" s="47">
        <v>-1000</v>
      </c>
      <c r="AP219" s="47">
        <v>-1700</v>
      </c>
    </row>
    <row r="220" spans="1:42" x14ac:dyDescent="0.35">
      <c r="A220" s="3">
        <v>44323</v>
      </c>
      <c r="B220" s="103"/>
      <c r="C220" s="69" t="s">
        <v>260</v>
      </c>
      <c r="D220" s="70">
        <f t="shared" si="15"/>
        <v>0</v>
      </c>
      <c r="E220" s="46"/>
      <c r="F220" s="14">
        <v>-5000</v>
      </c>
      <c r="G220" s="29">
        <f t="shared" si="16"/>
        <v>11280</v>
      </c>
      <c r="H220" s="26" t="s">
        <v>258</v>
      </c>
      <c r="I220" s="51">
        <v>5536</v>
      </c>
      <c r="J220" s="63">
        <v>557</v>
      </c>
      <c r="K220" s="1">
        <v>-1353.984594277792</v>
      </c>
      <c r="L220" s="1">
        <f t="shared" si="17"/>
        <v>1</v>
      </c>
      <c r="M220" s="1">
        <v>-1206.2639116612049</v>
      </c>
      <c r="N220" s="1">
        <v>-1066.7996813122547</v>
      </c>
      <c r="O220" s="63">
        <v>217</v>
      </c>
      <c r="P220" s="51">
        <v>4311</v>
      </c>
      <c r="Q220" s="64">
        <v>68.599999999999994</v>
      </c>
      <c r="R220" s="44">
        <v>20.9</v>
      </c>
      <c r="S220" s="44">
        <f t="shared" si="18"/>
        <v>69.62</v>
      </c>
      <c r="T220" s="63">
        <v>71.2</v>
      </c>
      <c r="U220" s="63">
        <v>67.900000000000006</v>
      </c>
      <c r="V220" s="1">
        <v>71.599999999999994</v>
      </c>
      <c r="W220" s="1">
        <v>72</v>
      </c>
      <c r="X220" s="1">
        <v>77</v>
      </c>
      <c r="Y220" s="6">
        <v>2.38</v>
      </c>
      <c r="Z220" s="6">
        <v>12</v>
      </c>
      <c r="AA220" s="44">
        <v>5074.3333333333303</v>
      </c>
      <c r="AB220" s="51">
        <v>25000</v>
      </c>
      <c r="AC220" s="44">
        <v>3.29</v>
      </c>
      <c r="AD220" s="52">
        <v>50</v>
      </c>
      <c r="AE220" s="44">
        <v>-97</v>
      </c>
      <c r="AF220" s="44">
        <v>0</v>
      </c>
      <c r="AG220" s="1">
        <v>800</v>
      </c>
      <c r="AH220" s="1">
        <v>393</v>
      </c>
      <c r="AI220" s="11">
        <f t="shared" si="19"/>
        <v>1193</v>
      </c>
      <c r="AJ220" s="44">
        <v>6.7121291448516596</v>
      </c>
      <c r="AK220" s="44">
        <v>19.341666666666701</v>
      </c>
      <c r="AL220" s="44">
        <v>0.141396730902076</v>
      </c>
      <c r="AM220" s="44">
        <v>6.8535258757537303</v>
      </c>
      <c r="AN220" s="44">
        <v>6.57073241394958</v>
      </c>
      <c r="AO220" s="47">
        <v>-1000</v>
      </c>
      <c r="AP220" s="47">
        <v>-1700</v>
      </c>
    </row>
    <row r="221" spans="1:42" x14ac:dyDescent="0.35">
      <c r="A221" s="3">
        <v>44324</v>
      </c>
      <c r="B221" s="103"/>
      <c r="C221" s="69" t="s">
        <v>260</v>
      </c>
      <c r="D221" s="70">
        <f t="shared" si="15"/>
        <v>0</v>
      </c>
      <c r="E221" s="46"/>
      <c r="F221" s="14">
        <v>-5000</v>
      </c>
      <c r="G221" s="29">
        <f t="shared" si="16"/>
        <v>11280</v>
      </c>
      <c r="H221" s="26" t="s">
        <v>258</v>
      </c>
      <c r="I221" s="51">
        <v>5780</v>
      </c>
      <c r="J221" s="63">
        <v>642</v>
      </c>
      <c r="K221" s="1">
        <v>-1367.6284377363247</v>
      </c>
      <c r="L221" s="1">
        <f t="shared" si="17"/>
        <v>1</v>
      </c>
      <c r="M221" s="1">
        <v>-1265.4684364507186</v>
      </c>
      <c r="N221" s="1">
        <v>-1095.3046761806331</v>
      </c>
      <c r="O221" s="63">
        <v>200</v>
      </c>
      <c r="P221" s="51">
        <v>4758</v>
      </c>
      <c r="Q221" s="64">
        <v>67.5</v>
      </c>
      <c r="R221" s="44">
        <v>20.9</v>
      </c>
      <c r="S221" s="44">
        <f t="shared" si="18"/>
        <v>69.62</v>
      </c>
      <c r="T221" s="63">
        <v>70.2</v>
      </c>
      <c r="U221" s="63">
        <v>67.7</v>
      </c>
      <c r="V221" s="1">
        <v>71.599999999999994</v>
      </c>
      <c r="W221" s="1">
        <v>72</v>
      </c>
      <c r="X221" s="1">
        <v>77</v>
      </c>
      <c r="Y221" s="6">
        <v>2.5499999999999998</v>
      </c>
      <c r="Z221" s="6">
        <v>12</v>
      </c>
      <c r="AA221" s="44">
        <v>5362</v>
      </c>
      <c r="AB221" s="51">
        <v>25000</v>
      </c>
      <c r="AC221" s="44">
        <v>3.52</v>
      </c>
      <c r="AD221" s="52">
        <v>50</v>
      </c>
      <c r="AE221" s="44">
        <v>-16</v>
      </c>
      <c r="AF221" s="44">
        <v>0</v>
      </c>
      <c r="AG221" s="1">
        <v>799</v>
      </c>
      <c r="AH221" s="1">
        <v>392</v>
      </c>
      <c r="AI221" s="11">
        <f t="shared" si="19"/>
        <v>1191</v>
      </c>
      <c r="AJ221" s="44">
        <v>6.5999129677980903</v>
      </c>
      <c r="AK221" s="44">
        <v>19.225000000000001</v>
      </c>
      <c r="AL221" s="44">
        <v>0.13515245694526501</v>
      </c>
      <c r="AM221" s="44">
        <v>6.7350654247433503</v>
      </c>
      <c r="AN221" s="44">
        <v>6.4647605108528197</v>
      </c>
      <c r="AO221" s="47">
        <v>-1000</v>
      </c>
      <c r="AP221" s="47">
        <v>-1700</v>
      </c>
    </row>
    <row r="222" spans="1:42" x14ac:dyDescent="0.35">
      <c r="A222" s="3">
        <v>44325</v>
      </c>
      <c r="B222" s="104"/>
      <c r="C222" s="69" t="s">
        <v>260</v>
      </c>
      <c r="D222" s="70">
        <f t="shared" si="15"/>
        <v>0</v>
      </c>
      <c r="E222" s="46"/>
      <c r="F222" s="14">
        <v>-5000</v>
      </c>
      <c r="G222" s="29">
        <f t="shared" si="16"/>
        <v>11280</v>
      </c>
      <c r="H222" s="26" t="s">
        <v>258</v>
      </c>
      <c r="I222" s="51">
        <v>5861</v>
      </c>
      <c r="J222" s="63">
        <v>721</v>
      </c>
      <c r="K222" s="1">
        <v>-1252.6421585581045</v>
      </c>
      <c r="L222" s="1">
        <f t="shared" si="17"/>
        <v>1</v>
      </c>
      <c r="M222" s="1">
        <v>-1290.5708179984877</v>
      </c>
      <c r="N222" s="1">
        <v>-1123.8541751813175</v>
      </c>
      <c r="O222" s="63">
        <v>188</v>
      </c>
      <c r="P222" s="51">
        <v>5126</v>
      </c>
      <c r="Q222" s="64">
        <v>67.400000000000006</v>
      </c>
      <c r="R222" s="44">
        <v>20.9</v>
      </c>
      <c r="S222" s="44">
        <f t="shared" si="18"/>
        <v>69.62</v>
      </c>
      <c r="T222" s="63">
        <v>70.5</v>
      </c>
      <c r="U222" s="63">
        <v>67.8</v>
      </c>
      <c r="V222" s="1">
        <v>71.599999999999994</v>
      </c>
      <c r="W222" s="1">
        <v>72</v>
      </c>
      <c r="X222" s="1">
        <v>77</v>
      </c>
      <c r="Y222" s="6">
        <v>2.8</v>
      </c>
      <c r="Z222" s="6">
        <v>12</v>
      </c>
      <c r="AA222" s="44">
        <v>5725.6666666666697</v>
      </c>
      <c r="AB222" s="51">
        <v>25000</v>
      </c>
      <c r="AC222" s="44">
        <v>3.7866666666666702</v>
      </c>
      <c r="AD222" s="52">
        <v>50</v>
      </c>
      <c r="AE222" s="44">
        <v>160</v>
      </c>
      <c r="AF222" s="44">
        <v>0</v>
      </c>
      <c r="AG222" s="1">
        <v>800</v>
      </c>
      <c r="AH222" s="1">
        <v>297</v>
      </c>
      <c r="AI222" s="11">
        <f t="shared" si="19"/>
        <v>1097</v>
      </c>
      <c r="AJ222" s="44">
        <v>6.6245621716287202</v>
      </c>
      <c r="AK222" s="44">
        <v>19.25</v>
      </c>
      <c r="AL222" s="44">
        <v>0.13052351561239101</v>
      </c>
      <c r="AM222" s="44">
        <v>6.7550856872411096</v>
      </c>
      <c r="AN222" s="44">
        <v>6.4940386560163299</v>
      </c>
      <c r="AO222" s="47">
        <v>-1000</v>
      </c>
      <c r="AP222" s="47">
        <v>-1700</v>
      </c>
    </row>
    <row r="223" spans="1:42" x14ac:dyDescent="0.35">
      <c r="A223" s="3">
        <v>44326</v>
      </c>
      <c r="B223" s="103"/>
      <c r="C223" s="69" t="s">
        <v>260</v>
      </c>
      <c r="D223" s="70">
        <f t="shared" si="15"/>
        <v>0</v>
      </c>
      <c r="E223" s="46"/>
      <c r="F223" s="14">
        <v>-5000</v>
      </c>
      <c r="G223" s="29">
        <f t="shared" si="16"/>
        <v>11280</v>
      </c>
      <c r="H223" s="26" t="s">
        <v>258</v>
      </c>
      <c r="I223" s="51">
        <v>7432</v>
      </c>
      <c r="J223" s="63">
        <v>738</v>
      </c>
      <c r="K223" s="1">
        <v>-1209.1094360978068</v>
      </c>
      <c r="L223" s="1">
        <f t="shared" si="17"/>
        <v>1</v>
      </c>
      <c r="M223" s="1">
        <v>-1288.5428598437106</v>
      </c>
      <c r="N223" s="1">
        <v>-1148.1961621722064</v>
      </c>
      <c r="O223" s="63">
        <v>184</v>
      </c>
      <c r="P223" s="51">
        <v>5249</v>
      </c>
      <c r="Q223" s="64">
        <v>67.5</v>
      </c>
      <c r="R223" s="44">
        <v>21.2</v>
      </c>
      <c r="S223" s="44">
        <f t="shared" si="18"/>
        <v>70.16</v>
      </c>
      <c r="T223" s="63">
        <v>70.8</v>
      </c>
      <c r="U223" s="63">
        <v>68.2</v>
      </c>
      <c r="V223" s="1">
        <v>71.599999999999994</v>
      </c>
      <c r="W223" s="1">
        <v>72</v>
      </c>
      <c r="X223" s="1">
        <v>77</v>
      </c>
      <c r="Y223" s="6">
        <v>2.9</v>
      </c>
      <c r="Z223" s="6">
        <v>12</v>
      </c>
      <c r="AA223" s="44">
        <v>6357.6666666666697</v>
      </c>
      <c r="AB223" s="51">
        <v>25000</v>
      </c>
      <c r="AC223" s="44">
        <v>4.1466666666666701</v>
      </c>
      <c r="AD223" s="52">
        <v>50</v>
      </c>
      <c r="AE223" s="44">
        <v>167</v>
      </c>
      <c r="AF223" s="44">
        <v>0</v>
      </c>
      <c r="AG223" s="1">
        <v>801</v>
      </c>
      <c r="AH223" s="1">
        <v>289</v>
      </c>
      <c r="AI223" s="11">
        <f t="shared" si="19"/>
        <v>1090</v>
      </c>
      <c r="AJ223" s="44">
        <v>6.4692576419214003</v>
      </c>
      <c r="AK223" s="44">
        <v>19.308333333333302</v>
      </c>
      <c r="AL223" s="44">
        <v>0.122623616566362</v>
      </c>
      <c r="AM223" s="44">
        <v>6.59188125848776</v>
      </c>
      <c r="AN223" s="44">
        <v>6.3466340253550397</v>
      </c>
      <c r="AO223" s="47">
        <v>-1000</v>
      </c>
      <c r="AP223" s="47">
        <v>-1700</v>
      </c>
    </row>
    <row r="224" spans="1:42" x14ac:dyDescent="0.35">
      <c r="A224" s="3">
        <v>44327</v>
      </c>
      <c r="B224" s="104"/>
      <c r="C224" s="69" t="s">
        <v>260</v>
      </c>
      <c r="D224" s="70">
        <f t="shared" si="15"/>
        <v>0</v>
      </c>
      <c r="E224" s="46"/>
      <c r="F224" s="14">
        <v>-5000</v>
      </c>
      <c r="G224" s="29">
        <f t="shared" si="16"/>
        <v>11280</v>
      </c>
      <c r="H224" s="26" t="s">
        <v>258</v>
      </c>
      <c r="I224" s="51">
        <v>7410</v>
      </c>
      <c r="J224" s="63">
        <v>703</v>
      </c>
      <c r="K224" s="1">
        <v>-1222.8942128812705</v>
      </c>
      <c r="L224" s="1">
        <f t="shared" si="17"/>
        <v>1</v>
      </c>
      <c r="M224" s="1">
        <v>-1281.2517679102598</v>
      </c>
      <c r="N224" s="1">
        <v>-1170.8301521610431</v>
      </c>
      <c r="O224" s="63">
        <v>178</v>
      </c>
      <c r="P224" s="51">
        <v>5318</v>
      </c>
      <c r="Q224" s="64">
        <v>68.599999999999994</v>
      </c>
      <c r="R224" s="44">
        <v>21.6</v>
      </c>
      <c r="S224" s="44">
        <f t="shared" si="18"/>
        <v>70.88</v>
      </c>
      <c r="T224" s="63">
        <v>71.900000000000006</v>
      </c>
      <c r="U224" s="63">
        <v>68.599999999999994</v>
      </c>
      <c r="V224" s="1">
        <v>71.599999999999994</v>
      </c>
      <c r="W224" s="1">
        <v>72</v>
      </c>
      <c r="X224" s="1">
        <v>77</v>
      </c>
      <c r="Y224" s="6">
        <v>3.22</v>
      </c>
      <c r="Z224" s="6">
        <v>12</v>
      </c>
      <c r="AA224" s="44">
        <v>6901</v>
      </c>
      <c r="AB224" s="51">
        <v>25000</v>
      </c>
      <c r="AC224" s="44">
        <v>4.0766666666666698</v>
      </c>
      <c r="AD224" s="52">
        <v>50</v>
      </c>
      <c r="AE224" s="44">
        <v>361</v>
      </c>
      <c r="AF224" s="44">
        <v>0</v>
      </c>
      <c r="AG224" s="1">
        <v>802</v>
      </c>
      <c r="AH224" s="1">
        <v>293</v>
      </c>
      <c r="AI224" s="11">
        <f t="shared" si="19"/>
        <v>1095</v>
      </c>
      <c r="AJ224" s="44">
        <v>6.2690559440559399</v>
      </c>
      <c r="AK224" s="44">
        <v>19.509090909090901</v>
      </c>
      <c r="AL224" s="44">
        <v>0.111017648633775</v>
      </c>
      <c r="AM224" s="44">
        <v>6.3800735926897199</v>
      </c>
      <c r="AN224" s="44">
        <v>6.1580382954221697</v>
      </c>
      <c r="AO224" s="47">
        <v>-200</v>
      </c>
      <c r="AP224" s="47">
        <v>-1500</v>
      </c>
    </row>
    <row r="225" spans="1:42" x14ac:dyDescent="0.35">
      <c r="A225" s="3">
        <v>44328</v>
      </c>
      <c r="B225" s="105"/>
      <c r="C225" s="69" t="s">
        <v>260</v>
      </c>
      <c r="D225" s="70">
        <f t="shared" si="15"/>
        <v>0</v>
      </c>
      <c r="E225" s="46"/>
      <c r="F225" s="14">
        <v>-5000</v>
      </c>
      <c r="G225" s="29">
        <f t="shared" si="16"/>
        <v>11280</v>
      </c>
      <c r="H225" s="26" t="s">
        <v>258</v>
      </c>
      <c r="I225" s="51">
        <v>7250</v>
      </c>
      <c r="J225" s="63">
        <v>858</v>
      </c>
      <c r="K225" s="1">
        <v>-1243.9228454751703</v>
      </c>
      <c r="L225" s="1">
        <f t="shared" si="17"/>
        <v>1</v>
      </c>
      <c r="M225" s="1">
        <v>-1259.2394181497352</v>
      </c>
      <c r="N225" s="1">
        <v>-1187.0534106687317</v>
      </c>
      <c r="O225" s="63">
        <v>173</v>
      </c>
      <c r="P225" s="51">
        <v>5254</v>
      </c>
      <c r="Q225" s="64">
        <v>69.7</v>
      </c>
      <c r="R225" s="44">
        <v>22.1</v>
      </c>
      <c r="S225" s="44">
        <f t="shared" si="18"/>
        <v>71.78</v>
      </c>
      <c r="T225" s="63">
        <v>73.400000000000006</v>
      </c>
      <c r="U225" s="63">
        <v>69</v>
      </c>
      <c r="V225" s="1">
        <v>71.599999999999994</v>
      </c>
      <c r="W225" s="1">
        <v>72</v>
      </c>
      <c r="X225" s="1">
        <v>77</v>
      </c>
      <c r="Y225" s="6">
        <v>2.33</v>
      </c>
      <c r="Z225" s="6">
        <v>12</v>
      </c>
      <c r="AA225" s="44">
        <v>7364</v>
      </c>
      <c r="AB225" s="51">
        <v>25000</v>
      </c>
      <c r="AC225" s="44">
        <v>3.88</v>
      </c>
      <c r="AD225" s="52">
        <v>50</v>
      </c>
      <c r="AE225" s="44">
        <v>333</v>
      </c>
      <c r="AF225" s="44">
        <v>0</v>
      </c>
      <c r="AG225" s="1">
        <v>804</v>
      </c>
      <c r="AH225" s="1">
        <v>289</v>
      </c>
      <c r="AI225" s="11">
        <f t="shared" si="19"/>
        <v>1093</v>
      </c>
      <c r="AJ225" s="44">
        <v>6.3721254355400703</v>
      </c>
      <c r="AK225" s="44">
        <v>19.609090909090899</v>
      </c>
      <c r="AL225" s="44">
        <v>0.124896233883543</v>
      </c>
      <c r="AM225" s="44">
        <v>6.49702166942361</v>
      </c>
      <c r="AN225" s="44">
        <v>6.2472292016565296</v>
      </c>
      <c r="AO225" s="47">
        <v>-200</v>
      </c>
      <c r="AP225" s="47">
        <v>-1500</v>
      </c>
    </row>
    <row r="226" spans="1:42" x14ac:dyDescent="0.35">
      <c r="A226" s="3">
        <v>44329</v>
      </c>
      <c r="B226" s="105"/>
      <c r="C226" s="69" t="s">
        <v>260</v>
      </c>
      <c r="D226" s="70">
        <f t="shared" si="15"/>
        <v>0</v>
      </c>
      <c r="E226" s="46"/>
      <c r="F226" s="14">
        <v>-5000</v>
      </c>
      <c r="G226" s="29">
        <f t="shared" si="16"/>
        <v>11280</v>
      </c>
      <c r="H226" s="26" t="s">
        <v>258</v>
      </c>
      <c r="I226" s="51">
        <v>7136</v>
      </c>
      <c r="J226" s="51">
        <v>1170</v>
      </c>
      <c r="K226" s="1">
        <v>-1150.8758454751703</v>
      </c>
      <c r="L226" s="1">
        <f t="shared" si="17"/>
        <v>1</v>
      </c>
      <c r="M226" s="1">
        <v>-1215.8888996975045</v>
      </c>
      <c r="N226" s="1">
        <v>-1197.1012053138395</v>
      </c>
      <c r="O226" s="63">
        <v>174</v>
      </c>
      <c r="P226" s="51">
        <v>5202</v>
      </c>
      <c r="Q226" s="64">
        <v>70.099999999999994</v>
      </c>
      <c r="R226" s="44">
        <v>22.3</v>
      </c>
      <c r="S226" s="44">
        <f t="shared" si="18"/>
        <v>72.14</v>
      </c>
      <c r="T226" s="63">
        <v>72.8</v>
      </c>
      <c r="U226" s="63">
        <v>69.2</v>
      </c>
      <c r="V226" s="1">
        <v>71.599999999999994</v>
      </c>
      <c r="W226" s="1">
        <v>72</v>
      </c>
      <c r="X226" s="1">
        <v>77</v>
      </c>
      <c r="Y226" s="6">
        <v>2.0499999999999998</v>
      </c>
      <c r="Z226" s="6">
        <v>12</v>
      </c>
      <c r="AA226" s="44">
        <v>7265.3333333333303</v>
      </c>
      <c r="AB226" s="51">
        <v>25000</v>
      </c>
      <c r="AC226" s="44">
        <v>3.4833333333333298</v>
      </c>
      <c r="AD226" s="52">
        <v>50</v>
      </c>
      <c r="AE226" s="44">
        <v>424</v>
      </c>
      <c r="AF226" s="44">
        <v>0</v>
      </c>
      <c r="AG226" s="1">
        <v>806</v>
      </c>
      <c r="AH226" s="1">
        <v>287</v>
      </c>
      <c r="AI226" s="11">
        <f t="shared" si="19"/>
        <v>1093</v>
      </c>
      <c r="AJ226" s="44">
        <v>6.5272885789014801</v>
      </c>
      <c r="AK226" s="44">
        <v>19.7454545454545</v>
      </c>
      <c r="AL226" s="44">
        <v>0.11480108876383301</v>
      </c>
      <c r="AM226" s="44">
        <v>6.6420896676653198</v>
      </c>
      <c r="AN226" s="44">
        <v>6.4124874901376501</v>
      </c>
      <c r="AO226" s="47">
        <v>-200</v>
      </c>
      <c r="AP226" s="47">
        <v>-1500</v>
      </c>
    </row>
    <row r="227" spans="1:42" x14ac:dyDescent="0.35">
      <c r="A227" s="3">
        <v>44330</v>
      </c>
      <c r="B227" s="103"/>
      <c r="C227" s="69" t="s">
        <v>260</v>
      </c>
      <c r="D227" s="70">
        <f t="shared" si="15"/>
        <v>0</v>
      </c>
      <c r="E227" s="46"/>
      <c r="F227" s="14">
        <v>-5000</v>
      </c>
      <c r="G227" s="29">
        <f t="shared" si="16"/>
        <v>11280</v>
      </c>
      <c r="H227" s="26" t="s">
        <v>258</v>
      </c>
      <c r="I227" s="51">
        <v>7083</v>
      </c>
      <c r="J227" s="51">
        <v>1299</v>
      </c>
      <c r="K227" s="1">
        <v>-1003.9579476934714</v>
      </c>
      <c r="L227" s="1">
        <f t="shared" si="17"/>
        <v>1</v>
      </c>
      <c r="M227" s="1">
        <v>-1166.1520575245779</v>
      </c>
      <c r="N227" s="1">
        <v>-1195.1146948435307</v>
      </c>
      <c r="O227" s="63">
        <v>176</v>
      </c>
      <c r="P227" s="51">
        <v>5222</v>
      </c>
      <c r="Q227" s="64">
        <v>69.7</v>
      </c>
      <c r="R227" s="44">
        <v>22.2</v>
      </c>
      <c r="S227" s="44">
        <f t="shared" si="18"/>
        <v>71.960000000000008</v>
      </c>
      <c r="T227" s="63">
        <v>68.900000000000006</v>
      </c>
      <c r="U227" s="63">
        <v>69.2</v>
      </c>
      <c r="V227" s="1">
        <v>71.599999999999994</v>
      </c>
      <c r="W227" s="1">
        <v>72</v>
      </c>
      <c r="X227" s="1">
        <v>77</v>
      </c>
      <c r="Y227" s="6">
        <v>2.3199999999999998</v>
      </c>
      <c r="Z227" s="6">
        <v>12</v>
      </c>
      <c r="AA227" s="44">
        <v>7156.3333333333303</v>
      </c>
      <c r="AB227" s="51">
        <v>25000</v>
      </c>
      <c r="AC227" s="44">
        <v>3.2633333333333301</v>
      </c>
      <c r="AD227" s="52">
        <v>50</v>
      </c>
      <c r="AE227" s="44">
        <v>733</v>
      </c>
      <c r="AF227" s="44">
        <v>0</v>
      </c>
      <c r="AG227" s="1">
        <v>807</v>
      </c>
      <c r="AH227" s="1">
        <v>291</v>
      </c>
      <c r="AI227" s="11">
        <f t="shared" si="19"/>
        <v>1098</v>
      </c>
      <c r="AJ227" s="44">
        <v>6.7762280701754403</v>
      </c>
      <c r="AK227" s="44">
        <v>19.945454545454499</v>
      </c>
      <c r="AL227" s="44">
        <v>0.134356888437665</v>
      </c>
      <c r="AM227" s="44">
        <v>6.9105849586131001</v>
      </c>
      <c r="AN227" s="44">
        <v>6.6418711817377698</v>
      </c>
      <c r="AO227" s="47">
        <v>-200</v>
      </c>
      <c r="AP227" s="47">
        <v>-1500</v>
      </c>
    </row>
    <row r="228" spans="1:42" x14ac:dyDescent="0.35">
      <c r="A228" s="3">
        <v>44331</v>
      </c>
      <c r="B228" s="103"/>
      <c r="C228" s="69" t="s">
        <v>260</v>
      </c>
      <c r="D228" s="70">
        <f t="shared" si="15"/>
        <v>0</v>
      </c>
      <c r="E228" s="46"/>
      <c r="F228" s="14">
        <v>-5000</v>
      </c>
      <c r="G228" s="29">
        <f t="shared" si="16"/>
        <v>11280</v>
      </c>
      <c r="H228" s="26" t="s">
        <v>258</v>
      </c>
      <c r="I228" s="51">
        <v>7347</v>
      </c>
      <c r="J228" s="51">
        <v>1244</v>
      </c>
      <c r="K228" s="1">
        <v>-667.34063831610797</v>
      </c>
      <c r="L228" s="1">
        <f t="shared" si="17"/>
        <v>1</v>
      </c>
      <c r="M228" s="1">
        <v>-1057.7982979682381</v>
      </c>
      <c r="N228" s="1">
        <v>-1162.7867931394724</v>
      </c>
      <c r="O228" s="63">
        <v>177</v>
      </c>
      <c r="P228" s="51">
        <v>4991</v>
      </c>
      <c r="Q228" s="64">
        <v>70.400000000000006</v>
      </c>
      <c r="R228" s="44">
        <v>21.2</v>
      </c>
      <c r="S228" s="44">
        <f t="shared" si="18"/>
        <v>70.16</v>
      </c>
      <c r="T228" s="63">
        <v>67.3</v>
      </c>
      <c r="U228" s="63">
        <v>69.2</v>
      </c>
      <c r="V228" s="1">
        <v>71.599999999999994</v>
      </c>
      <c r="W228" s="1">
        <v>72</v>
      </c>
      <c r="X228" s="1">
        <v>77</v>
      </c>
      <c r="Y228" s="6">
        <v>2.4</v>
      </c>
      <c r="Z228" s="6">
        <v>12</v>
      </c>
      <c r="AA228" s="44">
        <v>7188.6666666666697</v>
      </c>
      <c r="AB228" s="51">
        <v>25000</v>
      </c>
      <c r="AC228" s="44">
        <v>3.2233333333333301</v>
      </c>
      <c r="AD228" s="52">
        <v>50</v>
      </c>
      <c r="AE228" s="44">
        <v>1125</v>
      </c>
      <c r="AF228" s="44">
        <v>0</v>
      </c>
      <c r="AG228" s="1">
        <v>806</v>
      </c>
      <c r="AH228" s="1">
        <v>0</v>
      </c>
      <c r="AI228" s="11">
        <f t="shared" si="19"/>
        <v>806</v>
      </c>
      <c r="AJ228" s="44">
        <v>6.6412816041848304</v>
      </c>
      <c r="AK228" s="44">
        <v>20.0818181818182</v>
      </c>
      <c r="AL228" s="44">
        <v>0.12187102353382</v>
      </c>
      <c r="AM228" s="44">
        <v>6.7631526277186502</v>
      </c>
      <c r="AN228" s="44">
        <v>6.5194105806510096</v>
      </c>
      <c r="AO228" s="47">
        <v>-200</v>
      </c>
      <c r="AP228" s="47">
        <v>-1500</v>
      </c>
    </row>
    <row r="229" spans="1:42" x14ac:dyDescent="0.35">
      <c r="A229" s="3">
        <v>44332</v>
      </c>
      <c r="B229" s="103"/>
      <c r="C229" s="69" t="s">
        <v>260</v>
      </c>
      <c r="D229" s="70">
        <f t="shared" si="15"/>
        <v>0</v>
      </c>
      <c r="E229" s="46"/>
      <c r="F229" s="14">
        <v>-5000</v>
      </c>
      <c r="G229" s="29">
        <f t="shared" si="16"/>
        <v>11280</v>
      </c>
      <c r="H229" s="26" t="s">
        <v>258</v>
      </c>
      <c r="I229" s="51">
        <v>6879</v>
      </c>
      <c r="J229" s="51">
        <v>1212</v>
      </c>
      <c r="K229" s="1">
        <v>-718.29813831610795</v>
      </c>
      <c r="L229" s="1">
        <f t="shared" si="17"/>
        <v>1</v>
      </c>
      <c r="M229" s="1">
        <v>-956.87908305520557</v>
      </c>
      <c r="N229" s="1">
        <v>-1133.4278013468254</v>
      </c>
      <c r="O229" s="63">
        <v>173</v>
      </c>
      <c r="P229" s="51">
        <v>4944</v>
      </c>
      <c r="Q229" s="64">
        <v>69.900000000000006</v>
      </c>
      <c r="R229" s="44">
        <v>20.9</v>
      </c>
      <c r="S229" s="44">
        <f t="shared" si="18"/>
        <v>69.62</v>
      </c>
      <c r="T229" s="63">
        <v>67.900000000000006</v>
      </c>
      <c r="U229" s="63">
        <v>69.099999999999994</v>
      </c>
      <c r="V229" s="1">
        <v>71.599999999999994</v>
      </c>
      <c r="W229" s="1">
        <v>72</v>
      </c>
      <c r="X229" s="1">
        <v>77</v>
      </c>
      <c r="Y229" s="6">
        <v>2.68</v>
      </c>
      <c r="Z229" s="6">
        <v>12</v>
      </c>
      <c r="AA229" s="44">
        <v>7103</v>
      </c>
      <c r="AB229" s="51">
        <v>25000</v>
      </c>
      <c r="AC229" s="44">
        <v>3.28</v>
      </c>
      <c r="AD229" s="52">
        <v>50</v>
      </c>
      <c r="AE229" s="44">
        <v>1086</v>
      </c>
      <c r="AF229" s="44">
        <v>0</v>
      </c>
      <c r="AG229" s="1">
        <v>806</v>
      </c>
      <c r="AH229" s="1">
        <v>0</v>
      </c>
      <c r="AI229" s="11">
        <f t="shared" si="19"/>
        <v>806</v>
      </c>
      <c r="AJ229" s="44">
        <v>6.8058797909407698</v>
      </c>
      <c r="AK229" s="44">
        <v>19.9636363636364</v>
      </c>
      <c r="AL229" s="44">
        <v>0.12318731389517699</v>
      </c>
      <c r="AM229" s="44">
        <v>6.9290671048359398</v>
      </c>
      <c r="AN229" s="44">
        <v>6.68269247704559</v>
      </c>
      <c r="AO229" s="47">
        <v>-200</v>
      </c>
      <c r="AP229" s="47">
        <v>-1500</v>
      </c>
    </row>
    <row r="230" spans="1:42" x14ac:dyDescent="0.35">
      <c r="A230" s="3">
        <v>44333</v>
      </c>
      <c r="B230" s="103"/>
      <c r="C230" s="69" t="s">
        <v>260</v>
      </c>
      <c r="D230" s="70">
        <f t="shared" si="15"/>
        <v>0</v>
      </c>
      <c r="E230" s="46"/>
      <c r="F230" s="14">
        <v>-5000</v>
      </c>
      <c r="G230" s="29">
        <f t="shared" si="16"/>
        <v>11280</v>
      </c>
      <c r="H230" s="26" t="s">
        <v>258</v>
      </c>
      <c r="I230" s="51">
        <v>7357</v>
      </c>
      <c r="J230" s="51">
        <v>1144</v>
      </c>
      <c r="K230" s="1">
        <v>-1011.0618150995715</v>
      </c>
      <c r="L230" s="1">
        <f t="shared" si="17"/>
        <v>1</v>
      </c>
      <c r="M230" s="1">
        <v>-910.30687698008592</v>
      </c>
      <c r="N230" s="1">
        <v>-1129.1032300118839</v>
      </c>
      <c r="O230" s="63">
        <v>169</v>
      </c>
      <c r="P230" s="51">
        <v>5132</v>
      </c>
      <c r="Q230" s="64">
        <v>69.3</v>
      </c>
      <c r="R230" s="44">
        <v>20.9</v>
      </c>
      <c r="S230" s="44">
        <f t="shared" si="18"/>
        <v>69.62</v>
      </c>
      <c r="T230" s="63">
        <v>68.2</v>
      </c>
      <c r="U230" s="63">
        <v>68.900000000000006</v>
      </c>
      <c r="V230" s="1">
        <v>71.599999999999994</v>
      </c>
      <c r="W230" s="1">
        <v>72</v>
      </c>
      <c r="X230" s="1">
        <v>77</v>
      </c>
      <c r="Y230" s="6">
        <v>2.93</v>
      </c>
      <c r="Z230" s="6">
        <v>12</v>
      </c>
      <c r="AA230" s="44">
        <v>7194.3333333333303</v>
      </c>
      <c r="AB230" s="51">
        <v>25000</v>
      </c>
      <c r="AC230" s="44">
        <v>3.33666666666667</v>
      </c>
      <c r="AD230" s="52">
        <v>50</v>
      </c>
      <c r="AE230" s="44">
        <v>645</v>
      </c>
      <c r="AF230" s="44">
        <v>0</v>
      </c>
      <c r="AG230" s="1">
        <v>806</v>
      </c>
      <c r="AH230" s="1">
        <v>293</v>
      </c>
      <c r="AI230" s="11">
        <f t="shared" si="19"/>
        <v>1099</v>
      </c>
      <c r="AJ230" s="44">
        <v>6.7680906713164797</v>
      </c>
      <c r="AK230" s="44">
        <v>19.7090909090909</v>
      </c>
      <c r="AL230" s="44">
        <v>0.115763630865494</v>
      </c>
      <c r="AM230" s="44">
        <v>6.8838543021819696</v>
      </c>
      <c r="AN230" s="44">
        <v>6.65232704045098</v>
      </c>
      <c r="AO230" s="47">
        <v>-200</v>
      </c>
      <c r="AP230" s="47">
        <v>-1500</v>
      </c>
    </row>
    <row r="231" spans="1:42" x14ac:dyDescent="0.35">
      <c r="A231" s="3">
        <v>44334</v>
      </c>
      <c r="B231" s="105"/>
      <c r="C231" s="69" t="s">
        <v>260</v>
      </c>
      <c r="D231" s="70">
        <f t="shared" si="15"/>
        <v>0</v>
      </c>
      <c r="E231" s="46"/>
      <c r="F231" s="14">
        <v>-5000</v>
      </c>
      <c r="G231" s="29">
        <f t="shared" si="16"/>
        <v>11280</v>
      </c>
      <c r="H231" s="26" t="s">
        <v>258</v>
      </c>
      <c r="I231" s="51">
        <v>7247</v>
      </c>
      <c r="J231" s="51">
        <v>1007</v>
      </c>
      <c r="K231" s="1">
        <v>-1043.4808997983364</v>
      </c>
      <c r="L231" s="1">
        <f t="shared" si="17"/>
        <v>1</v>
      </c>
      <c r="M231" s="1">
        <v>-888.82788784471904</v>
      </c>
      <c r="N231" s="1">
        <v>-1123.1282763675322</v>
      </c>
      <c r="O231" s="63">
        <v>165</v>
      </c>
      <c r="P231" s="51">
        <v>5264</v>
      </c>
      <c r="Q231" s="64">
        <v>68.7</v>
      </c>
      <c r="R231" s="44">
        <v>20.7</v>
      </c>
      <c r="S231" s="44">
        <f t="shared" si="18"/>
        <v>69.259999999999991</v>
      </c>
      <c r="T231" s="63">
        <v>67.900000000000006</v>
      </c>
      <c r="U231" s="63">
        <v>69</v>
      </c>
      <c r="V231" s="1">
        <v>71.599999999999994</v>
      </c>
      <c r="W231" s="1">
        <v>72</v>
      </c>
      <c r="X231" s="1">
        <v>77</v>
      </c>
      <c r="Y231" s="6">
        <v>4.32</v>
      </c>
      <c r="Z231" s="6">
        <v>12</v>
      </c>
      <c r="AA231" s="44">
        <v>7161</v>
      </c>
      <c r="AB231" s="51">
        <v>25000</v>
      </c>
      <c r="AC231" s="44">
        <v>3.3433333333333302</v>
      </c>
      <c r="AD231" s="52">
        <v>50</v>
      </c>
      <c r="AE231" s="44">
        <v>595</v>
      </c>
      <c r="AF231" s="44">
        <v>0</v>
      </c>
      <c r="AG231" s="1">
        <v>803</v>
      </c>
      <c r="AH231" s="1">
        <v>288</v>
      </c>
      <c r="AI231" s="11">
        <f t="shared" si="19"/>
        <v>1091</v>
      </c>
      <c r="AJ231" s="44">
        <v>6.4923278116826504</v>
      </c>
      <c r="AK231" s="44">
        <v>19.283333333333299</v>
      </c>
      <c r="AL231" s="44">
        <v>9.8335016812643103E-2</v>
      </c>
      <c r="AM231" s="44">
        <v>6.5906628284952902</v>
      </c>
      <c r="AN231" s="44">
        <v>6.3939927948700097</v>
      </c>
      <c r="AO231" s="47">
        <v>-1000</v>
      </c>
      <c r="AP231" s="47">
        <v>-1500</v>
      </c>
    </row>
    <row r="232" spans="1:42" x14ac:dyDescent="0.35">
      <c r="A232" s="3">
        <v>44335</v>
      </c>
      <c r="B232" s="103"/>
      <c r="C232" s="69" t="s">
        <v>260</v>
      </c>
      <c r="D232" s="70">
        <f t="shared" si="15"/>
        <v>0</v>
      </c>
      <c r="E232" s="46"/>
      <c r="F232" s="14">
        <v>-5000</v>
      </c>
      <c r="G232" s="29">
        <f t="shared" si="16"/>
        <v>11280</v>
      </c>
      <c r="H232" s="26" t="s">
        <v>258</v>
      </c>
      <c r="I232" s="51">
        <v>7233</v>
      </c>
      <c r="J232" s="63">
        <v>938</v>
      </c>
      <c r="K232" s="1">
        <v>-1099.7747975800355</v>
      </c>
      <c r="L232" s="1">
        <f t="shared" si="17"/>
        <v>1</v>
      </c>
      <c r="M232" s="1">
        <v>-907.99125782203191</v>
      </c>
      <c r="N232" s="1">
        <v>-1114.5943885609854</v>
      </c>
      <c r="O232" s="63">
        <v>157</v>
      </c>
      <c r="P232" s="51">
        <v>5362</v>
      </c>
      <c r="Q232" s="64">
        <v>68.3</v>
      </c>
      <c r="R232" s="44">
        <v>20</v>
      </c>
      <c r="S232" s="44">
        <f t="shared" si="18"/>
        <v>68</v>
      </c>
      <c r="T232" s="63">
        <v>67.099999999999994</v>
      </c>
      <c r="U232" s="63">
        <v>68.599999999999994</v>
      </c>
      <c r="V232" s="1">
        <v>71.599999999999994</v>
      </c>
      <c r="W232" s="1">
        <v>72</v>
      </c>
      <c r="X232" s="1">
        <v>77</v>
      </c>
      <c r="Y232" s="6">
        <v>3.3</v>
      </c>
      <c r="Z232" s="6">
        <v>12</v>
      </c>
      <c r="AA232" s="44">
        <v>7279</v>
      </c>
      <c r="AB232" s="51">
        <v>25000</v>
      </c>
      <c r="AC232" s="44">
        <v>3.23</v>
      </c>
      <c r="AD232" s="52">
        <v>50</v>
      </c>
      <c r="AE232" s="44">
        <v>453</v>
      </c>
      <c r="AF232" s="44">
        <v>0</v>
      </c>
      <c r="AG232" s="1">
        <v>800</v>
      </c>
      <c r="AH232" s="1">
        <v>286</v>
      </c>
      <c r="AI232" s="11">
        <f t="shared" si="19"/>
        <v>1086</v>
      </c>
      <c r="AJ232" s="44">
        <v>6.3250652741514397</v>
      </c>
      <c r="AK232" s="44">
        <v>19.149999999999999</v>
      </c>
      <c r="AL232" s="44">
        <v>9.9438697408406801E-2</v>
      </c>
      <c r="AM232" s="44">
        <v>6.4245039715598402</v>
      </c>
      <c r="AN232" s="44">
        <v>6.2256265767430303</v>
      </c>
      <c r="AO232" s="47">
        <v>-1000</v>
      </c>
      <c r="AP232" s="47">
        <v>-1500</v>
      </c>
    </row>
    <row r="233" spans="1:42" x14ac:dyDescent="0.35">
      <c r="A233" s="3">
        <v>44336</v>
      </c>
      <c r="B233" s="103"/>
      <c r="C233" s="69" t="s">
        <v>260</v>
      </c>
      <c r="D233" s="70">
        <f t="shared" si="15"/>
        <v>0</v>
      </c>
      <c r="E233" s="46"/>
      <c r="F233" s="14">
        <v>-5000</v>
      </c>
      <c r="G233" s="29">
        <f t="shared" si="16"/>
        <v>11280</v>
      </c>
      <c r="H233" s="26" t="s">
        <v>258</v>
      </c>
      <c r="I233" s="51">
        <v>8073</v>
      </c>
      <c r="J233" s="63">
        <v>945</v>
      </c>
      <c r="K233" s="1">
        <v>-1168.2810323922361</v>
      </c>
      <c r="L233" s="1">
        <f t="shared" si="17"/>
        <v>1</v>
      </c>
      <c r="M233" s="1">
        <v>-1008.1793366372574</v>
      </c>
      <c r="N233" s="1">
        <v>-1108.0894856926791</v>
      </c>
      <c r="O233" s="63">
        <v>150</v>
      </c>
      <c r="P233" s="51">
        <v>5447</v>
      </c>
      <c r="Q233" s="64">
        <v>66.900000000000006</v>
      </c>
      <c r="R233" s="44">
        <v>19.2</v>
      </c>
      <c r="S233" s="44">
        <f t="shared" si="18"/>
        <v>66.56</v>
      </c>
      <c r="T233" s="63">
        <v>65.099999999999994</v>
      </c>
      <c r="U233" s="63">
        <v>67.599999999999994</v>
      </c>
      <c r="V233" s="1">
        <v>71.599999999999994</v>
      </c>
      <c r="W233" s="1">
        <v>72</v>
      </c>
      <c r="X233" s="1">
        <v>77</v>
      </c>
      <c r="Y233" s="6">
        <v>3.55</v>
      </c>
      <c r="Z233" s="6">
        <v>12</v>
      </c>
      <c r="AA233" s="44">
        <v>7517.6666666666697</v>
      </c>
      <c r="AB233" s="51">
        <v>25000</v>
      </c>
      <c r="AC233" s="44">
        <v>3.17</v>
      </c>
      <c r="AD233" s="52">
        <v>50</v>
      </c>
      <c r="AE233" s="44">
        <v>341</v>
      </c>
      <c r="AF233" s="44">
        <v>0</v>
      </c>
      <c r="AG233" s="1">
        <v>799</v>
      </c>
      <c r="AH233" s="1">
        <v>290</v>
      </c>
      <c r="AI233" s="11">
        <f t="shared" si="19"/>
        <v>1089</v>
      </c>
      <c r="AJ233" s="44">
        <v>6.2139566395664003</v>
      </c>
      <c r="AK233" s="44">
        <v>19.116666666666699</v>
      </c>
      <c r="AL233" s="44">
        <v>9.9203573329055203E-2</v>
      </c>
      <c r="AM233" s="44">
        <v>6.3131602128954496</v>
      </c>
      <c r="AN233" s="44">
        <v>6.1147530662373404</v>
      </c>
      <c r="AO233" s="47">
        <v>-1000</v>
      </c>
      <c r="AP233" s="47">
        <v>-1500</v>
      </c>
    </row>
    <row r="234" spans="1:42" x14ac:dyDescent="0.35">
      <c r="A234" s="3">
        <v>44337</v>
      </c>
      <c r="B234" s="103"/>
      <c r="C234" s="69" t="s">
        <v>260</v>
      </c>
      <c r="D234" s="70">
        <f t="shared" si="15"/>
        <v>0</v>
      </c>
      <c r="E234" s="46"/>
      <c r="F234" s="14">
        <v>-5000</v>
      </c>
      <c r="G234" s="29">
        <f t="shared" si="16"/>
        <v>11280</v>
      </c>
      <c r="H234" s="26" t="s">
        <v>258</v>
      </c>
      <c r="I234" s="51">
        <v>7783</v>
      </c>
      <c r="J234" s="63">
        <v>826</v>
      </c>
      <c r="K234" s="1">
        <v>-1165.7965148726998</v>
      </c>
      <c r="L234" s="1">
        <f t="shared" si="17"/>
        <v>1</v>
      </c>
      <c r="M234" s="1">
        <v>-1097.6790119485759</v>
      </c>
      <c r="N234" s="1">
        <v>-1094.6474800208869</v>
      </c>
      <c r="O234" s="63">
        <v>143</v>
      </c>
      <c r="P234" s="51">
        <v>5331</v>
      </c>
      <c r="Q234" s="64">
        <v>65.7</v>
      </c>
      <c r="R234" s="44">
        <v>19</v>
      </c>
      <c r="S234" s="44">
        <f t="shared" si="18"/>
        <v>66.2</v>
      </c>
      <c r="T234" s="63">
        <v>64.8</v>
      </c>
      <c r="U234" s="63">
        <v>66.900000000000006</v>
      </c>
      <c r="V234" s="1">
        <v>71.599999999999994</v>
      </c>
      <c r="W234" s="1">
        <v>72</v>
      </c>
      <c r="X234" s="1">
        <v>77</v>
      </c>
      <c r="Y234" s="6">
        <v>4.88</v>
      </c>
      <c r="Z234" s="6">
        <v>12</v>
      </c>
      <c r="AA234" s="44">
        <v>7696.3333333333303</v>
      </c>
      <c r="AB234" s="51">
        <v>25000</v>
      </c>
      <c r="AC234" s="44">
        <v>3.1766666666666699</v>
      </c>
      <c r="AD234" s="52">
        <v>50</v>
      </c>
      <c r="AE234" s="44">
        <v>462</v>
      </c>
      <c r="AF234" s="44">
        <v>0</v>
      </c>
      <c r="AG234" s="1">
        <v>796</v>
      </c>
      <c r="AH234" s="1">
        <v>280</v>
      </c>
      <c r="AI234" s="11">
        <f t="shared" si="19"/>
        <v>1076</v>
      </c>
      <c r="AJ234" s="44">
        <v>6.4263707571801598</v>
      </c>
      <c r="AK234" s="44">
        <v>19.091666666666701</v>
      </c>
      <c r="AL234" s="44">
        <v>0.104466816499482</v>
      </c>
      <c r="AM234" s="44">
        <v>6.5308375736796398</v>
      </c>
      <c r="AN234" s="44">
        <v>6.3219039406806701</v>
      </c>
      <c r="AO234" s="47">
        <v>-1000</v>
      </c>
      <c r="AP234" s="47">
        <v>-1500</v>
      </c>
    </row>
    <row r="235" spans="1:42" x14ac:dyDescent="0.35">
      <c r="A235" s="3">
        <v>44338</v>
      </c>
      <c r="B235" s="103"/>
      <c r="C235" s="69" t="s">
        <v>260</v>
      </c>
      <c r="D235" s="70">
        <f t="shared" si="15"/>
        <v>0</v>
      </c>
      <c r="E235" s="46"/>
      <c r="F235" s="14">
        <v>-5000</v>
      </c>
      <c r="G235" s="29">
        <f t="shared" si="16"/>
        <v>11280</v>
      </c>
      <c r="H235" s="26" t="s">
        <v>258</v>
      </c>
      <c r="I235" s="51">
        <v>7829</v>
      </c>
      <c r="J235" s="63">
        <v>817</v>
      </c>
      <c r="K235" s="1">
        <v>-1235.6355563398033</v>
      </c>
      <c r="L235" s="1">
        <f t="shared" si="17"/>
        <v>1</v>
      </c>
      <c r="M235" s="1">
        <v>-1142.5937601966223</v>
      </c>
      <c r="N235" s="1">
        <v>-1085.2194170639923</v>
      </c>
      <c r="O235" s="63">
        <v>139</v>
      </c>
      <c r="P235" s="51">
        <v>5391</v>
      </c>
      <c r="Q235" s="64">
        <v>65.099999999999994</v>
      </c>
      <c r="R235" s="44">
        <v>19</v>
      </c>
      <c r="S235" s="44">
        <f t="shared" si="18"/>
        <v>66.2</v>
      </c>
      <c r="T235" s="63">
        <v>65.8</v>
      </c>
      <c r="U235" s="63">
        <v>67.099999999999994</v>
      </c>
      <c r="V235" s="1">
        <v>71.599999999999994</v>
      </c>
      <c r="W235" s="1">
        <v>72</v>
      </c>
      <c r="X235" s="1">
        <v>77</v>
      </c>
      <c r="Y235" s="6">
        <v>4.72</v>
      </c>
      <c r="Z235" s="6">
        <v>12</v>
      </c>
      <c r="AA235" s="44">
        <v>7895</v>
      </c>
      <c r="AB235" s="51">
        <v>25000</v>
      </c>
      <c r="AC235" s="44">
        <v>3.2166666666666699</v>
      </c>
      <c r="AD235" s="52">
        <v>50</v>
      </c>
      <c r="AE235" s="44">
        <v>274</v>
      </c>
      <c r="AF235" s="44">
        <v>0</v>
      </c>
      <c r="AG235" s="1">
        <v>797</v>
      </c>
      <c r="AH235" s="1">
        <v>296</v>
      </c>
      <c r="AI235" s="11">
        <f t="shared" si="19"/>
        <v>1093</v>
      </c>
      <c r="AJ235" s="44">
        <v>6.4929257641921403</v>
      </c>
      <c r="AK235" s="44">
        <v>19.175000000000001</v>
      </c>
      <c r="AL235" s="44">
        <v>9.9162649512473E-2</v>
      </c>
      <c r="AM235" s="44">
        <v>6.5920884137046096</v>
      </c>
      <c r="AN235" s="44">
        <v>6.3937631146796701</v>
      </c>
      <c r="AO235" s="47">
        <v>-1000</v>
      </c>
      <c r="AP235" s="47">
        <v>-1500</v>
      </c>
    </row>
    <row r="236" spans="1:42" x14ac:dyDescent="0.35">
      <c r="A236" s="3">
        <v>44339</v>
      </c>
      <c r="B236" s="103"/>
      <c r="C236" s="69" t="s">
        <v>260</v>
      </c>
      <c r="D236" s="70">
        <f t="shared" si="15"/>
        <v>0</v>
      </c>
      <c r="E236" s="46"/>
      <c r="F236" s="14">
        <v>-5000</v>
      </c>
      <c r="G236" s="29">
        <f t="shared" si="16"/>
        <v>11280</v>
      </c>
      <c r="H236" s="26" t="s">
        <v>258</v>
      </c>
      <c r="I236" s="51">
        <v>8243</v>
      </c>
      <c r="J236" s="63">
        <v>858</v>
      </c>
      <c r="K236" s="1">
        <v>-1233.4710323922359</v>
      </c>
      <c r="L236" s="1">
        <f t="shared" si="17"/>
        <v>1</v>
      </c>
      <c r="M236" s="1">
        <v>-1180.5917867154021</v>
      </c>
      <c r="N236" s="1">
        <v>-1083.8500509092873</v>
      </c>
      <c r="O236" s="63">
        <v>135</v>
      </c>
      <c r="P236" s="51">
        <v>5663</v>
      </c>
      <c r="Q236" s="64">
        <v>66.099999999999994</v>
      </c>
      <c r="R236" s="44">
        <v>19.100000000000001</v>
      </c>
      <c r="S236" s="44">
        <f t="shared" si="18"/>
        <v>66.38</v>
      </c>
      <c r="T236" s="63">
        <v>67.3</v>
      </c>
      <c r="U236" s="63">
        <v>67.2</v>
      </c>
      <c r="V236" s="1">
        <v>71.599999999999994</v>
      </c>
      <c r="W236" s="1">
        <v>72</v>
      </c>
      <c r="X236" s="1">
        <v>77</v>
      </c>
      <c r="Y236" s="6">
        <v>4.5</v>
      </c>
      <c r="Z236" s="6">
        <v>12</v>
      </c>
      <c r="AA236" s="44">
        <v>7951.6666666666697</v>
      </c>
      <c r="AB236" s="51">
        <v>25000</v>
      </c>
      <c r="AC236" s="44">
        <v>3.24</v>
      </c>
      <c r="AD236" s="52">
        <v>50</v>
      </c>
      <c r="AE236" s="44">
        <v>204</v>
      </c>
      <c r="AF236" s="44">
        <v>0</v>
      </c>
      <c r="AG236" s="1">
        <v>797</v>
      </c>
      <c r="AH236" s="1">
        <v>292</v>
      </c>
      <c r="AI236" s="11">
        <f t="shared" si="19"/>
        <v>1089</v>
      </c>
      <c r="AJ236" s="44">
        <v>6.59338555265448</v>
      </c>
      <c r="AK236" s="44">
        <v>19.2083333333333</v>
      </c>
      <c r="AL236" s="44">
        <v>9.8440246093238204E-2</v>
      </c>
      <c r="AM236" s="44">
        <v>6.6918257987477201</v>
      </c>
      <c r="AN236" s="44">
        <v>6.4949453065612399</v>
      </c>
      <c r="AO236" s="47">
        <v>-1000</v>
      </c>
      <c r="AP236" s="47">
        <v>-1500</v>
      </c>
    </row>
    <row r="237" spans="1:42" x14ac:dyDescent="0.35">
      <c r="A237" s="3">
        <v>44340</v>
      </c>
      <c r="B237" s="103"/>
      <c r="C237" s="69" t="s">
        <v>260</v>
      </c>
      <c r="D237" s="70">
        <f t="shared" si="15"/>
        <v>0</v>
      </c>
      <c r="E237" s="46"/>
      <c r="F237" s="14">
        <v>-5000</v>
      </c>
      <c r="G237" s="29">
        <f t="shared" si="16"/>
        <v>11280</v>
      </c>
      <c r="H237" s="26" t="s">
        <v>258</v>
      </c>
      <c r="I237" s="51">
        <v>8309</v>
      </c>
      <c r="J237" s="63">
        <v>813</v>
      </c>
      <c r="K237" s="1">
        <v>-1219.6601346105372</v>
      </c>
      <c r="L237" s="1">
        <f t="shared" si="17"/>
        <v>1</v>
      </c>
      <c r="M237" s="1">
        <v>-1204.5688541215025</v>
      </c>
      <c r="N237" s="1">
        <v>-1084.6036722316253</v>
      </c>
      <c r="O237" s="63">
        <v>130</v>
      </c>
      <c r="P237" s="51">
        <v>5562</v>
      </c>
      <c r="Q237" s="64">
        <v>67.7</v>
      </c>
      <c r="R237" s="44">
        <v>19.7</v>
      </c>
      <c r="S237" s="44">
        <f t="shared" si="18"/>
        <v>67.460000000000008</v>
      </c>
      <c r="T237" s="63">
        <v>68.900000000000006</v>
      </c>
      <c r="U237" s="63">
        <v>67.7</v>
      </c>
      <c r="V237" s="1">
        <v>71.599999999999994</v>
      </c>
      <c r="W237" s="1">
        <v>72</v>
      </c>
      <c r="X237" s="1">
        <v>77</v>
      </c>
      <c r="Y237" s="6">
        <v>4.12</v>
      </c>
      <c r="Z237" s="6">
        <v>12</v>
      </c>
      <c r="AA237" s="44">
        <v>8127</v>
      </c>
      <c r="AB237" s="51">
        <v>25000</v>
      </c>
      <c r="AC237" s="44">
        <v>3.2366666666666699</v>
      </c>
      <c r="AD237" s="52">
        <v>50</v>
      </c>
      <c r="AE237" s="44">
        <v>238</v>
      </c>
      <c r="AF237" s="44">
        <v>0</v>
      </c>
      <c r="AG237" s="1">
        <v>797</v>
      </c>
      <c r="AH237" s="1">
        <v>296</v>
      </c>
      <c r="AI237" s="11">
        <f t="shared" si="19"/>
        <v>1093</v>
      </c>
      <c r="AJ237" s="44">
        <v>6.6949865711727803</v>
      </c>
      <c r="AK237" s="44">
        <v>19.274999999999999</v>
      </c>
      <c r="AL237" s="44">
        <v>9.8453806630283899E-2</v>
      </c>
      <c r="AM237" s="44">
        <v>6.7934403778030701</v>
      </c>
      <c r="AN237" s="44">
        <v>6.5965327645425003</v>
      </c>
      <c r="AO237" s="47">
        <v>-1000</v>
      </c>
      <c r="AP237" s="47">
        <v>-1500</v>
      </c>
    </row>
    <row r="238" spans="1:42" x14ac:dyDescent="0.35">
      <c r="A238" s="3">
        <v>44341</v>
      </c>
      <c r="B238" s="103"/>
      <c r="C238" s="69" t="s">
        <v>260</v>
      </c>
      <c r="D238" s="70">
        <f t="shared" si="15"/>
        <v>0</v>
      </c>
      <c r="E238" s="46"/>
      <c r="F238" s="14">
        <v>-5000</v>
      </c>
      <c r="G238" s="29">
        <f t="shared" si="16"/>
        <v>11280</v>
      </c>
      <c r="H238" s="26" t="s">
        <v>258</v>
      </c>
      <c r="I238" s="51">
        <v>8168</v>
      </c>
      <c r="J238" s="63">
        <v>731</v>
      </c>
      <c r="K238" s="1">
        <v>-1286.4392368288379</v>
      </c>
      <c r="L238" s="1">
        <f t="shared" si="17"/>
        <v>1</v>
      </c>
      <c r="M238" s="1">
        <v>-1228.2004950088228</v>
      </c>
      <c r="N238" s="1">
        <v>-1089.1426025135943</v>
      </c>
      <c r="O238" s="63">
        <v>128</v>
      </c>
      <c r="P238" s="51">
        <v>5466</v>
      </c>
      <c r="Q238" s="64">
        <v>69.2</v>
      </c>
      <c r="R238" s="44">
        <v>20.100000000000001</v>
      </c>
      <c r="S238" s="44">
        <f t="shared" si="18"/>
        <v>68.180000000000007</v>
      </c>
      <c r="T238" s="63">
        <v>70.099999999999994</v>
      </c>
      <c r="U238" s="63">
        <v>68</v>
      </c>
      <c r="V238" s="1">
        <v>71.599999999999994</v>
      </c>
      <c r="W238" s="1">
        <v>72</v>
      </c>
      <c r="X238" s="1">
        <v>77</v>
      </c>
      <c r="Y238" s="6">
        <v>3.79</v>
      </c>
      <c r="Z238" s="6">
        <v>12</v>
      </c>
      <c r="AA238" s="44">
        <v>8240</v>
      </c>
      <c r="AB238" s="51">
        <v>25000</v>
      </c>
      <c r="AC238" s="44">
        <v>3.2666666666666702</v>
      </c>
      <c r="AD238" s="52">
        <v>50</v>
      </c>
      <c r="AE238" s="44">
        <v>195</v>
      </c>
      <c r="AF238" s="44">
        <v>0</v>
      </c>
      <c r="AG238" s="1">
        <v>799</v>
      </c>
      <c r="AH238" s="1">
        <v>299</v>
      </c>
      <c r="AI238" s="11">
        <f t="shared" si="19"/>
        <v>1098</v>
      </c>
      <c r="AJ238" s="44">
        <v>6.77112932604736</v>
      </c>
      <c r="AK238" s="44">
        <v>19.4583333333333</v>
      </c>
      <c r="AL238" s="44">
        <v>9.5708061705887304E-2</v>
      </c>
      <c r="AM238" s="44">
        <v>6.8668373877532503</v>
      </c>
      <c r="AN238" s="44">
        <v>6.6754212643414697</v>
      </c>
      <c r="AO238" s="47">
        <v>-1000</v>
      </c>
      <c r="AP238" s="47">
        <v>-1600</v>
      </c>
    </row>
    <row r="239" spans="1:42" x14ac:dyDescent="0.35">
      <c r="A239" s="3">
        <v>44342</v>
      </c>
      <c r="B239" s="103"/>
      <c r="C239" s="69" t="s">
        <v>260</v>
      </c>
      <c r="D239" s="70">
        <f t="shared" si="15"/>
        <v>0</v>
      </c>
      <c r="E239" s="46"/>
      <c r="F239" s="14">
        <v>-5000</v>
      </c>
      <c r="G239" s="29">
        <f t="shared" si="16"/>
        <v>11280</v>
      </c>
      <c r="H239" s="26" t="s">
        <v>258</v>
      </c>
      <c r="I239" s="51">
        <v>7720</v>
      </c>
      <c r="J239" s="63">
        <v>685</v>
      </c>
      <c r="K239" s="1">
        <v>-1327.3046346105371</v>
      </c>
      <c r="L239" s="1">
        <f t="shared" si="17"/>
        <v>1</v>
      </c>
      <c r="M239" s="1">
        <v>-1260.5021189563904</v>
      </c>
      <c r="N239" s="1">
        <v>-1095.0984445946917</v>
      </c>
      <c r="O239" s="63">
        <v>125</v>
      </c>
      <c r="P239" s="51">
        <v>5354</v>
      </c>
      <c r="Q239" s="64">
        <v>69.400000000000006</v>
      </c>
      <c r="R239" s="44">
        <v>20.7</v>
      </c>
      <c r="S239" s="44">
        <f t="shared" si="18"/>
        <v>69.259999999999991</v>
      </c>
      <c r="T239" s="63">
        <v>70.7</v>
      </c>
      <c r="U239" s="63">
        <v>68.5</v>
      </c>
      <c r="V239" s="1">
        <v>71.599999999999994</v>
      </c>
      <c r="W239" s="1">
        <v>72</v>
      </c>
      <c r="X239" s="1">
        <v>77</v>
      </c>
      <c r="Y239" s="6">
        <v>4.4400000000000004</v>
      </c>
      <c r="Z239" s="6">
        <v>12</v>
      </c>
      <c r="AA239" s="44">
        <v>8065.6666666666697</v>
      </c>
      <c r="AB239" s="51">
        <v>25000</v>
      </c>
      <c r="AC239" s="44">
        <v>3.2833333333333301</v>
      </c>
      <c r="AD239" s="52">
        <v>50</v>
      </c>
      <c r="AE239" s="44">
        <v>61</v>
      </c>
      <c r="AF239" s="44">
        <v>0</v>
      </c>
      <c r="AG239" s="1">
        <v>801</v>
      </c>
      <c r="AH239" s="1">
        <v>293</v>
      </c>
      <c r="AI239" s="11">
        <f t="shared" si="19"/>
        <v>1094</v>
      </c>
      <c r="AJ239" s="44">
        <v>6.7373674911660801</v>
      </c>
      <c r="AK239" s="44">
        <v>19.5</v>
      </c>
      <c r="AL239" s="44">
        <v>9.9274208270667103E-2</v>
      </c>
      <c r="AM239" s="44">
        <v>6.8366416994367398</v>
      </c>
      <c r="AN239" s="44">
        <v>6.6380932828954098</v>
      </c>
      <c r="AO239" s="47">
        <v>-1000</v>
      </c>
      <c r="AP239" s="47">
        <v>-1600</v>
      </c>
    </row>
    <row r="240" spans="1:42" x14ac:dyDescent="0.35">
      <c r="A240" s="3">
        <v>44343</v>
      </c>
      <c r="B240" s="105"/>
      <c r="C240" s="69" t="s">
        <v>260</v>
      </c>
      <c r="D240" s="70">
        <f t="shared" si="15"/>
        <v>0</v>
      </c>
      <c r="E240" s="46"/>
      <c r="F240" s="14">
        <v>-5000</v>
      </c>
      <c r="G240" s="29">
        <f t="shared" si="16"/>
        <v>11280</v>
      </c>
      <c r="H240" s="26" t="s">
        <v>258</v>
      </c>
      <c r="I240" s="51">
        <v>7367</v>
      </c>
      <c r="J240" s="63">
        <v>662</v>
      </c>
      <c r="K240" s="1">
        <v>-1517.7933085455006</v>
      </c>
      <c r="L240" s="1">
        <f t="shared" si="17"/>
        <v>1</v>
      </c>
      <c r="M240" s="1">
        <v>-1316.9336693975297</v>
      </c>
      <c r="N240" s="1">
        <v>-1121.3068348140011</v>
      </c>
      <c r="O240" s="63">
        <v>123</v>
      </c>
      <c r="P240" s="51">
        <v>5188</v>
      </c>
      <c r="Q240" s="64">
        <v>70.400000000000006</v>
      </c>
      <c r="R240" s="44">
        <v>20.8</v>
      </c>
      <c r="S240" s="44">
        <f t="shared" si="18"/>
        <v>69.44</v>
      </c>
      <c r="T240" s="63">
        <v>71</v>
      </c>
      <c r="U240" s="63">
        <v>68.900000000000006</v>
      </c>
      <c r="V240" s="1">
        <v>71.599999999999994</v>
      </c>
      <c r="W240" s="1">
        <v>72</v>
      </c>
      <c r="X240" s="1">
        <v>77</v>
      </c>
      <c r="Y240" s="6">
        <v>3.62</v>
      </c>
      <c r="Z240" s="6">
        <v>12</v>
      </c>
      <c r="AA240" s="44">
        <v>7751.6666666666697</v>
      </c>
      <c r="AB240" s="51">
        <v>25000</v>
      </c>
      <c r="AC240" s="44">
        <v>3.19</v>
      </c>
      <c r="AD240" s="52">
        <v>50</v>
      </c>
      <c r="AE240" s="44">
        <v>-31</v>
      </c>
      <c r="AF240" s="44">
        <v>0</v>
      </c>
      <c r="AG240" s="1">
        <v>811</v>
      </c>
      <c r="AH240" s="1">
        <v>294</v>
      </c>
      <c r="AI240" s="11">
        <f t="shared" si="19"/>
        <v>1105</v>
      </c>
      <c r="AJ240" s="44">
        <v>6.7963222416812599</v>
      </c>
      <c r="AK240" s="44">
        <v>19.5833333333333</v>
      </c>
      <c r="AL240" s="44">
        <v>0.11375627924986501</v>
      </c>
      <c r="AM240" s="44">
        <v>6.9100785209311297</v>
      </c>
      <c r="AN240" s="44">
        <v>6.6825659624313998</v>
      </c>
      <c r="AO240" s="47">
        <v>-1000</v>
      </c>
      <c r="AP240" s="47">
        <v>-1600</v>
      </c>
    </row>
    <row r="241" spans="1:42" x14ac:dyDescent="0.35">
      <c r="A241" s="3">
        <v>44344</v>
      </c>
      <c r="B241" s="103"/>
      <c r="C241" s="69" t="s">
        <v>260</v>
      </c>
      <c r="D241" s="70">
        <f t="shared" si="15"/>
        <v>0</v>
      </c>
      <c r="E241" s="46"/>
      <c r="F241" s="14">
        <v>-5000</v>
      </c>
      <c r="G241" s="29">
        <f t="shared" si="16"/>
        <v>11280</v>
      </c>
      <c r="H241" s="26" t="s">
        <v>258</v>
      </c>
      <c r="I241" s="51">
        <v>7231</v>
      </c>
      <c r="J241" s="63">
        <v>639</v>
      </c>
      <c r="K241" s="1">
        <v>-1544.4166987648098</v>
      </c>
      <c r="L241" s="1">
        <f t="shared" si="17"/>
        <v>1</v>
      </c>
      <c r="M241" s="1">
        <v>-1379.1228026720444</v>
      </c>
      <c r="N241" s="1">
        <v>-1159.9110313190968</v>
      </c>
      <c r="O241" s="63">
        <v>122</v>
      </c>
      <c r="P241" s="51">
        <v>4725</v>
      </c>
      <c r="Q241" s="64">
        <v>71.099999999999994</v>
      </c>
      <c r="R241" s="44">
        <v>21</v>
      </c>
      <c r="S241" s="44">
        <f t="shared" si="18"/>
        <v>69.800000000000011</v>
      </c>
      <c r="T241" s="63">
        <v>72.099999999999994</v>
      </c>
      <c r="U241" s="63">
        <v>69.5</v>
      </c>
      <c r="V241" s="1">
        <v>71.599999999999994</v>
      </c>
      <c r="W241" s="1">
        <v>72</v>
      </c>
      <c r="X241" s="1">
        <v>77</v>
      </c>
      <c r="Y241" s="6">
        <v>3.51</v>
      </c>
      <c r="Z241" s="6">
        <v>12</v>
      </c>
      <c r="AA241" s="44">
        <v>7439.3333333333303</v>
      </c>
      <c r="AB241" s="51">
        <v>25000</v>
      </c>
      <c r="AC241" s="44">
        <v>3.0733333333333301</v>
      </c>
      <c r="AD241" s="52">
        <v>50</v>
      </c>
      <c r="AE241" s="44">
        <v>-137</v>
      </c>
      <c r="AF241" s="44">
        <v>0</v>
      </c>
      <c r="AG241" s="1">
        <v>802</v>
      </c>
      <c r="AH241" s="1">
        <v>289</v>
      </c>
      <c r="AI241" s="11">
        <f t="shared" si="19"/>
        <v>1091</v>
      </c>
      <c r="AJ241" s="44">
        <v>6.6911227154046999</v>
      </c>
      <c r="AK241" s="44">
        <v>19.783333333333299</v>
      </c>
      <c r="AL241" s="44">
        <v>0.10757330031566301</v>
      </c>
      <c r="AM241" s="44">
        <v>6.7986960157203598</v>
      </c>
      <c r="AN241" s="44">
        <v>6.5835494150890401</v>
      </c>
      <c r="AO241" s="47">
        <v>-1000</v>
      </c>
      <c r="AP241" s="47">
        <v>-1600</v>
      </c>
    </row>
    <row r="242" spans="1:42" x14ac:dyDescent="0.35">
      <c r="A242" s="3">
        <v>44345</v>
      </c>
      <c r="B242" s="103"/>
      <c r="C242" s="69" t="s">
        <v>260</v>
      </c>
      <c r="D242" s="70">
        <f t="shared" si="15"/>
        <v>0</v>
      </c>
      <c r="E242" s="46"/>
      <c r="F242" s="14">
        <v>-5000</v>
      </c>
      <c r="G242" s="29">
        <f t="shared" si="16"/>
        <v>11280</v>
      </c>
      <c r="H242" s="26" t="s">
        <v>258</v>
      </c>
      <c r="I242" s="51">
        <v>6649</v>
      </c>
      <c r="J242" s="63">
        <v>662</v>
      </c>
      <c r="K242" s="1">
        <v>-1548.1168764809681</v>
      </c>
      <c r="L242" s="1">
        <f t="shared" si="17"/>
        <v>1</v>
      </c>
      <c r="M242" s="1">
        <v>-1444.8141510461305</v>
      </c>
      <c r="N242" s="1">
        <v>-1222.8236197594438</v>
      </c>
      <c r="O242" s="63">
        <v>122</v>
      </c>
      <c r="P242" s="51">
        <v>4222</v>
      </c>
      <c r="Q242" s="64">
        <v>71.5</v>
      </c>
      <c r="R242" s="44">
        <v>21</v>
      </c>
      <c r="S242" s="44">
        <f t="shared" si="18"/>
        <v>69.800000000000011</v>
      </c>
      <c r="T242" s="63">
        <v>71.900000000000006</v>
      </c>
      <c r="U242" s="63">
        <v>69.8</v>
      </c>
      <c r="V242" s="1">
        <v>71.599999999999994</v>
      </c>
      <c r="W242" s="1">
        <v>72</v>
      </c>
      <c r="X242" s="1">
        <v>77</v>
      </c>
      <c r="Y242" s="6">
        <v>4.16</v>
      </c>
      <c r="Z242" s="6">
        <v>12</v>
      </c>
      <c r="AA242" s="44">
        <v>7082.3333333333303</v>
      </c>
      <c r="AB242" s="51">
        <v>25000</v>
      </c>
      <c r="AC242" s="44">
        <v>3.1</v>
      </c>
      <c r="AD242" s="52">
        <v>50</v>
      </c>
      <c r="AE242" s="44">
        <v>-217</v>
      </c>
      <c r="AF242" s="44">
        <v>0</v>
      </c>
      <c r="AG242" s="1">
        <v>802</v>
      </c>
      <c r="AH242" s="1">
        <v>298</v>
      </c>
      <c r="AI242" s="11">
        <f t="shared" si="19"/>
        <v>1100</v>
      </c>
      <c r="AJ242" s="44">
        <v>6.6267188859878203</v>
      </c>
      <c r="AK242" s="44">
        <v>20.091666666666701</v>
      </c>
      <c r="AL242" s="44">
        <v>0.110731841218575</v>
      </c>
      <c r="AM242" s="44">
        <v>6.7374507272063902</v>
      </c>
      <c r="AN242" s="44">
        <v>6.5159870447692398</v>
      </c>
      <c r="AO242" s="47">
        <v>-1000</v>
      </c>
      <c r="AP242" s="47">
        <v>-1600</v>
      </c>
    </row>
    <row r="243" spans="1:42" x14ac:dyDescent="0.35">
      <c r="A243" s="3">
        <v>44346</v>
      </c>
      <c r="B243" s="103"/>
      <c r="C243" s="69" t="s">
        <v>260</v>
      </c>
      <c r="D243" s="70">
        <f t="shared" si="15"/>
        <v>0</v>
      </c>
      <c r="E243" s="46"/>
      <c r="F243" s="14">
        <v>-5000</v>
      </c>
      <c r="G243" s="29">
        <f t="shared" si="16"/>
        <v>11280</v>
      </c>
      <c r="H243" s="26" t="s">
        <v>258</v>
      </c>
      <c r="I243" s="51">
        <v>6387</v>
      </c>
      <c r="J243" s="63">
        <v>671</v>
      </c>
      <c r="K243" s="1">
        <v>-1550.9077580035294</v>
      </c>
      <c r="L243" s="1">
        <f t="shared" si="17"/>
        <v>1</v>
      </c>
      <c r="M243" s="1">
        <v>-1497.707855281069</v>
      </c>
      <c r="N243" s="1">
        <v>-1282.2957354514026</v>
      </c>
      <c r="O243" s="63">
        <v>121</v>
      </c>
      <c r="P243" s="51">
        <v>3968</v>
      </c>
      <c r="Q243" s="64">
        <v>73.400000000000006</v>
      </c>
      <c r="R243" s="44">
        <v>21.1</v>
      </c>
      <c r="S243" s="44">
        <f t="shared" si="18"/>
        <v>69.98</v>
      </c>
      <c r="T243" s="63">
        <v>72.5</v>
      </c>
      <c r="U243" s="63">
        <v>70.400000000000006</v>
      </c>
      <c r="V243" s="1">
        <v>71.599999999999994</v>
      </c>
      <c r="W243" s="1">
        <v>72</v>
      </c>
      <c r="X243" s="1">
        <v>77</v>
      </c>
      <c r="Y243" s="6">
        <v>4.3099999999999996</v>
      </c>
      <c r="Z243" s="6">
        <v>12</v>
      </c>
      <c r="AA243" s="44">
        <v>6755.6666666666697</v>
      </c>
      <c r="AB243" s="51">
        <v>25000</v>
      </c>
      <c r="AC243" s="44">
        <v>3.1966666666666699</v>
      </c>
      <c r="AD243" s="52">
        <v>50</v>
      </c>
      <c r="AE243" s="44">
        <v>-305</v>
      </c>
      <c r="AF243" s="44">
        <v>0</v>
      </c>
      <c r="AG243" s="1">
        <v>801</v>
      </c>
      <c r="AH243" s="1">
        <v>293</v>
      </c>
      <c r="AI243" s="11">
        <f t="shared" si="19"/>
        <v>1094</v>
      </c>
      <c r="AJ243" s="44">
        <v>6.6147084421235904</v>
      </c>
      <c r="AK243" s="44">
        <v>20.741666666666699</v>
      </c>
      <c r="AL243" s="44">
        <v>0.112712610359571</v>
      </c>
      <c r="AM243" s="44">
        <v>6.7274210524831597</v>
      </c>
      <c r="AN243" s="44">
        <v>6.5019958317640096</v>
      </c>
      <c r="AO243" s="47">
        <v>-1000</v>
      </c>
      <c r="AP243" s="47">
        <v>-1600</v>
      </c>
    </row>
    <row r="244" spans="1:42" x14ac:dyDescent="0.35">
      <c r="A244" s="3">
        <v>44347</v>
      </c>
      <c r="B244" s="103"/>
      <c r="C244" s="69" t="s">
        <v>260</v>
      </c>
      <c r="D244" s="70">
        <f t="shared" si="15"/>
        <v>0</v>
      </c>
      <c r="E244" s="46"/>
      <c r="F244" s="14">
        <v>-5000</v>
      </c>
      <c r="G244" s="29">
        <f t="shared" si="16"/>
        <v>11280</v>
      </c>
      <c r="H244" s="26" t="s">
        <v>258</v>
      </c>
      <c r="I244" s="51">
        <v>5960</v>
      </c>
      <c r="J244" s="63">
        <v>650</v>
      </c>
      <c r="K244" s="1">
        <v>-1569.7132667002775</v>
      </c>
      <c r="L244" s="1">
        <f t="shared" si="17"/>
        <v>1</v>
      </c>
      <c r="M244" s="1">
        <v>-1546.189581699017</v>
      </c>
      <c r="N244" s="1">
        <v>-1322.1994105657388</v>
      </c>
      <c r="O244" s="63">
        <v>120</v>
      </c>
      <c r="P244" s="51">
        <v>3866</v>
      </c>
      <c r="Q244" s="1"/>
      <c r="R244" s="44">
        <v>22</v>
      </c>
      <c r="S244" s="44">
        <f t="shared" si="18"/>
        <v>71.599999999999994</v>
      </c>
      <c r="T244" s="63">
        <v>75.099999999999994</v>
      </c>
      <c r="U244" s="63">
        <v>71.400000000000006</v>
      </c>
      <c r="V244" s="1">
        <v>71.599999999999994</v>
      </c>
      <c r="W244" s="1">
        <v>72</v>
      </c>
      <c r="X244" s="1">
        <v>77</v>
      </c>
      <c r="Y244" s="6">
        <v>4.55</v>
      </c>
      <c r="Z244" s="6">
        <v>12</v>
      </c>
      <c r="AA244" s="44">
        <v>6332</v>
      </c>
      <c r="AB244" s="51">
        <v>25000</v>
      </c>
      <c r="AC244" s="44">
        <v>3.29</v>
      </c>
      <c r="AD244" s="52">
        <v>50</v>
      </c>
      <c r="AE244" s="44">
        <v>-400</v>
      </c>
      <c r="AF244" s="44">
        <v>0</v>
      </c>
      <c r="AG244" s="1">
        <v>799</v>
      </c>
      <c r="AH244" s="1">
        <v>287</v>
      </c>
      <c r="AI244" s="11">
        <f t="shared" si="19"/>
        <v>1086</v>
      </c>
      <c r="AJ244" s="44">
        <v>6.74651871192341</v>
      </c>
      <c r="AK244" s="44">
        <v>20.741666666666699</v>
      </c>
      <c r="AL244" s="44">
        <v>0.12117163242501899</v>
      </c>
      <c r="AM244" s="44">
        <v>6.8676903443484303</v>
      </c>
      <c r="AN244" s="44">
        <v>6.6253470794983897</v>
      </c>
      <c r="AO244" s="47">
        <v>-1000</v>
      </c>
      <c r="AP244" s="47">
        <v>-1600</v>
      </c>
    </row>
    <row r="245" spans="1:42" x14ac:dyDescent="0.35">
      <c r="A245" s="3">
        <v>44348</v>
      </c>
      <c r="B245" s="104"/>
      <c r="C245" s="69" t="s">
        <v>260</v>
      </c>
      <c r="D245" s="70">
        <f t="shared" si="15"/>
        <v>0</v>
      </c>
      <c r="E245" s="46"/>
      <c r="F245" s="14">
        <v>-5000</v>
      </c>
      <c r="G245" s="29">
        <f t="shared" si="16"/>
        <v>11280</v>
      </c>
      <c r="H245" s="26" t="s">
        <v>258</v>
      </c>
      <c r="I245" s="51">
        <v>5267</v>
      </c>
      <c r="J245" s="63">
        <v>625</v>
      </c>
      <c r="K245" s="1">
        <v>-1613.7203468616083</v>
      </c>
      <c r="L245" s="1">
        <f t="shared" si="17"/>
        <v>1</v>
      </c>
      <c r="M245" s="1">
        <v>-1565.3749893622385</v>
      </c>
      <c r="N245" s="1">
        <v>-1362.9307996416869</v>
      </c>
      <c r="O245" s="63">
        <v>118</v>
      </c>
      <c r="P245" s="51">
        <v>3704</v>
      </c>
      <c r="Q245" s="1"/>
      <c r="R245" s="44">
        <v>22.9</v>
      </c>
      <c r="S245" s="44">
        <f t="shared" si="18"/>
        <v>73.22</v>
      </c>
      <c r="T245" s="63">
        <v>77.400000000000006</v>
      </c>
      <c r="U245" s="63">
        <v>72.099999999999994</v>
      </c>
      <c r="V245" s="1">
        <v>71.599999999999994</v>
      </c>
      <c r="W245" s="1">
        <v>72</v>
      </c>
      <c r="X245" s="1">
        <v>77</v>
      </c>
      <c r="Y245" s="6">
        <v>3.62</v>
      </c>
      <c r="Z245" s="6">
        <v>12</v>
      </c>
      <c r="AA245" s="44">
        <v>5871.3333333333303</v>
      </c>
      <c r="AB245" s="51">
        <v>25000</v>
      </c>
      <c r="AC245" s="44">
        <v>3.20333333333333</v>
      </c>
      <c r="AD245" s="52">
        <v>50</v>
      </c>
      <c r="AE245" s="44">
        <v>-531</v>
      </c>
      <c r="AF245" s="44">
        <v>0</v>
      </c>
      <c r="AG245" s="1">
        <v>801</v>
      </c>
      <c r="AH245" s="1">
        <v>297</v>
      </c>
      <c r="AI245" s="11">
        <f t="shared" si="19"/>
        <v>1098</v>
      </c>
      <c r="AJ245" s="44">
        <v>6.3753043478260896</v>
      </c>
      <c r="AK245" s="44">
        <v>20.85</v>
      </c>
      <c r="AL245" s="44">
        <v>0.101293031513672</v>
      </c>
      <c r="AM245" s="44">
        <v>6.4765973793397604</v>
      </c>
      <c r="AN245" s="44">
        <v>6.2740113163124098</v>
      </c>
      <c r="AO245" s="47">
        <v>-1300</v>
      </c>
      <c r="AP245" s="47">
        <v>-1800</v>
      </c>
    </row>
    <row r="246" spans="1:42" x14ac:dyDescent="0.35">
      <c r="A246" s="3">
        <v>44349</v>
      </c>
      <c r="B246" s="103"/>
      <c r="C246" s="69" t="s">
        <v>260</v>
      </c>
      <c r="D246" s="70">
        <f t="shared" si="15"/>
        <v>0</v>
      </c>
      <c r="E246" s="46"/>
      <c r="F246" s="14">
        <v>-5000</v>
      </c>
      <c r="G246" s="29">
        <f t="shared" si="16"/>
        <v>11280</v>
      </c>
      <c r="H246" s="26" t="s">
        <v>258</v>
      </c>
      <c r="I246" s="51">
        <v>5214</v>
      </c>
      <c r="J246" s="63">
        <v>636</v>
      </c>
      <c r="K246" s="1">
        <v>-1605.1764827325435</v>
      </c>
      <c r="L246" s="1">
        <f t="shared" si="17"/>
        <v>1</v>
      </c>
      <c r="M246" s="1">
        <v>-1577.5269461557853</v>
      </c>
      <c r="N246" s="1">
        <v>-1399.0309200097231</v>
      </c>
      <c r="O246" s="63">
        <v>116</v>
      </c>
      <c r="P246" s="51">
        <v>3573</v>
      </c>
      <c r="Q246" s="1"/>
      <c r="R246" s="44">
        <v>23.6</v>
      </c>
      <c r="S246" s="44">
        <f t="shared" si="18"/>
        <v>74.48</v>
      </c>
      <c r="T246" s="63">
        <v>78</v>
      </c>
      <c r="U246" s="63">
        <v>72.5</v>
      </c>
      <c r="V246" s="1">
        <v>71.599999999999994</v>
      </c>
      <c r="W246" s="1">
        <v>72</v>
      </c>
      <c r="X246" s="1">
        <v>77</v>
      </c>
      <c r="Y246" s="6">
        <v>3.27</v>
      </c>
      <c r="Z246" s="6">
        <v>12</v>
      </c>
      <c r="AA246" s="44">
        <v>5480.3333333333303</v>
      </c>
      <c r="AB246" s="51">
        <v>25000</v>
      </c>
      <c r="AC246" s="44">
        <v>3.0233333333333299</v>
      </c>
      <c r="AD246" s="52">
        <v>50</v>
      </c>
      <c r="AE246" s="44">
        <v>-749</v>
      </c>
      <c r="AF246" s="44">
        <v>0</v>
      </c>
      <c r="AG246" s="1">
        <v>800</v>
      </c>
      <c r="AH246" s="1">
        <v>288</v>
      </c>
      <c r="AI246" s="11">
        <f t="shared" si="19"/>
        <v>1088</v>
      </c>
      <c r="AJ246" s="44">
        <v>6.0287707061900599</v>
      </c>
      <c r="AK246" s="44">
        <v>21.4166666666667</v>
      </c>
      <c r="AL246" s="44">
        <v>9.8741302676059697E-2</v>
      </c>
      <c r="AM246" s="44">
        <v>6.1275120088661197</v>
      </c>
      <c r="AN246" s="44">
        <v>5.9300294035140002</v>
      </c>
      <c r="AO246" s="47">
        <v>-1300</v>
      </c>
      <c r="AP246" s="47">
        <v>-1800</v>
      </c>
    </row>
    <row r="247" spans="1:42" x14ac:dyDescent="0.35">
      <c r="A247" s="3">
        <v>44350</v>
      </c>
      <c r="B247" s="103"/>
      <c r="C247" s="69" t="s">
        <v>260</v>
      </c>
      <c r="D247" s="70">
        <f t="shared" si="15"/>
        <v>0</v>
      </c>
      <c r="E247" s="46"/>
      <c r="F247" s="14">
        <v>-5000</v>
      </c>
      <c r="G247" s="29">
        <f t="shared" si="16"/>
        <v>11280</v>
      </c>
      <c r="H247" s="26" t="s">
        <v>258</v>
      </c>
      <c r="I247" s="51">
        <v>5212</v>
      </c>
      <c r="J247" s="63">
        <v>620</v>
      </c>
      <c r="K247" s="1">
        <v>-1608.871953113184</v>
      </c>
      <c r="L247" s="1">
        <f t="shared" si="17"/>
        <v>1</v>
      </c>
      <c r="M247" s="1">
        <v>-1589.6779614822285</v>
      </c>
      <c r="N247" s="1">
        <v>-1430.5017000612193</v>
      </c>
      <c r="O247" s="63">
        <v>115</v>
      </c>
      <c r="P247" s="51">
        <v>3579</v>
      </c>
      <c r="Q247" s="1"/>
      <c r="R247" s="44">
        <v>23.9</v>
      </c>
      <c r="S247" s="44">
        <f t="shared" si="18"/>
        <v>75.02</v>
      </c>
      <c r="T247" s="63">
        <v>77.400000000000006</v>
      </c>
      <c r="U247" s="63">
        <v>73.099999999999994</v>
      </c>
      <c r="V247" s="1">
        <v>71.599999999999994</v>
      </c>
      <c r="W247" s="1">
        <v>72</v>
      </c>
      <c r="X247" s="1">
        <v>77</v>
      </c>
      <c r="Y247" s="6">
        <v>3.15</v>
      </c>
      <c r="Z247" s="6">
        <v>12</v>
      </c>
      <c r="AA247" s="44">
        <v>5231</v>
      </c>
      <c r="AB247" s="51">
        <v>25000</v>
      </c>
      <c r="AC247" s="44">
        <v>3.7566666666666699</v>
      </c>
      <c r="AD247" s="52">
        <v>50</v>
      </c>
      <c r="AE247" s="44">
        <v>-781</v>
      </c>
      <c r="AF247" s="44">
        <v>0</v>
      </c>
      <c r="AG247" s="1">
        <v>799</v>
      </c>
      <c r="AH247" s="1">
        <v>288</v>
      </c>
      <c r="AI247" s="11">
        <f t="shared" si="19"/>
        <v>1087</v>
      </c>
      <c r="AJ247" s="44">
        <v>5.5998686514886202</v>
      </c>
      <c r="AK247" s="44">
        <v>21.9166666666667</v>
      </c>
      <c r="AL247" s="44">
        <v>8.6970748137874296E-2</v>
      </c>
      <c r="AM247" s="44">
        <v>5.6868393996264901</v>
      </c>
      <c r="AN247" s="44">
        <v>5.5128979033507397</v>
      </c>
      <c r="AO247" s="47">
        <v>-1300</v>
      </c>
      <c r="AP247" s="47">
        <v>-1800</v>
      </c>
    </row>
    <row r="248" spans="1:42" x14ac:dyDescent="0.35">
      <c r="A248" s="3">
        <v>44351</v>
      </c>
      <c r="B248" s="103"/>
      <c r="C248" s="69" t="s">
        <v>257</v>
      </c>
      <c r="D248" s="70">
        <f t="shared" si="15"/>
        <v>1</v>
      </c>
      <c r="E248" s="46"/>
      <c r="F248" s="14">
        <v>-5000</v>
      </c>
      <c r="G248" s="29">
        <f t="shared" si="16"/>
        <v>11280</v>
      </c>
      <c r="H248" s="26" t="s">
        <v>258</v>
      </c>
      <c r="I248" s="51">
        <v>5392</v>
      </c>
      <c r="J248" s="63">
        <v>665</v>
      </c>
      <c r="K248" s="1">
        <v>-1625.7437963196371</v>
      </c>
      <c r="L248" s="1">
        <f t="shared" si="17"/>
        <v>1</v>
      </c>
      <c r="M248" s="1">
        <v>-1604.6451691454499</v>
      </c>
      <c r="N248" s="1">
        <v>-1463.3550773074292</v>
      </c>
      <c r="O248" s="63">
        <v>112</v>
      </c>
      <c r="P248" s="51">
        <v>3624</v>
      </c>
      <c r="Q248" s="1"/>
      <c r="R248" s="44">
        <v>23.9</v>
      </c>
      <c r="S248" s="44">
        <f t="shared" si="18"/>
        <v>75.02</v>
      </c>
      <c r="T248" s="63">
        <v>77.400000000000006</v>
      </c>
      <c r="U248" s="63">
        <v>73.400000000000006</v>
      </c>
      <c r="V248" s="1">
        <v>71.599999999999994</v>
      </c>
      <c r="W248" s="1">
        <v>72</v>
      </c>
      <c r="X248" s="1">
        <v>77</v>
      </c>
      <c r="Y248" s="6">
        <v>3.53</v>
      </c>
      <c r="Z248" s="6">
        <v>12</v>
      </c>
      <c r="AA248" s="44">
        <v>5272.6666666666697</v>
      </c>
      <c r="AB248" s="51">
        <v>25000</v>
      </c>
      <c r="AC248" s="44">
        <v>3.54666666666667</v>
      </c>
      <c r="AD248" s="52">
        <v>50</v>
      </c>
      <c r="AE248" s="44">
        <v>-819</v>
      </c>
      <c r="AF248" s="44">
        <v>0</v>
      </c>
      <c r="AG248" s="1">
        <v>798</v>
      </c>
      <c r="AH248" s="1">
        <v>289</v>
      </c>
      <c r="AI248" s="11">
        <f t="shared" si="19"/>
        <v>1087</v>
      </c>
      <c r="AJ248" s="44">
        <v>5.3779616724738704</v>
      </c>
      <c r="AK248" s="44">
        <v>22.4</v>
      </c>
      <c r="AL248" s="44">
        <v>8.4927734406274394E-2</v>
      </c>
      <c r="AM248" s="44">
        <v>5.4628894068801399</v>
      </c>
      <c r="AN248" s="44">
        <v>5.2930339380675901</v>
      </c>
      <c r="AO248" s="47">
        <v>-1300</v>
      </c>
      <c r="AP248" s="47">
        <v>-1800</v>
      </c>
    </row>
    <row r="249" spans="1:42" x14ac:dyDescent="0.35">
      <c r="A249" s="3">
        <v>44352</v>
      </c>
      <c r="B249" s="103"/>
      <c r="C249" s="69" t="s">
        <v>257</v>
      </c>
      <c r="D249" s="70">
        <f t="shared" si="15"/>
        <v>1</v>
      </c>
      <c r="E249" s="46"/>
      <c r="F249" s="14">
        <v>-5000</v>
      </c>
      <c r="G249" s="29">
        <f t="shared" si="16"/>
        <v>11280</v>
      </c>
      <c r="H249" s="26" t="s">
        <v>258</v>
      </c>
      <c r="I249" s="51">
        <v>6025</v>
      </c>
      <c r="J249" s="63">
        <v>714</v>
      </c>
      <c r="K249" s="1">
        <v>-1633.3150332745149</v>
      </c>
      <c r="L249" s="1">
        <f t="shared" si="17"/>
        <v>1</v>
      </c>
      <c r="M249" s="1">
        <v>-1617.3655224602976</v>
      </c>
      <c r="N249" s="1">
        <v>-1491.7607542313369</v>
      </c>
      <c r="O249" s="63">
        <v>110</v>
      </c>
      <c r="P249" s="51">
        <v>3639</v>
      </c>
      <c r="Q249" s="1"/>
      <c r="R249" s="44">
        <v>23.8</v>
      </c>
      <c r="S249" s="44">
        <f t="shared" si="18"/>
        <v>74.84</v>
      </c>
      <c r="T249" s="63">
        <v>76.900000000000006</v>
      </c>
      <c r="U249" s="63">
        <v>73.8</v>
      </c>
      <c r="V249" s="1">
        <v>71.599999999999994</v>
      </c>
      <c r="W249" s="1">
        <v>72</v>
      </c>
      <c r="X249" s="1">
        <v>77</v>
      </c>
      <c r="Y249" s="6">
        <v>3.43</v>
      </c>
      <c r="Z249" s="6">
        <v>12</v>
      </c>
      <c r="AA249" s="44">
        <v>5543</v>
      </c>
      <c r="AB249" s="51">
        <v>25000</v>
      </c>
      <c r="AC249" s="44">
        <v>3.48</v>
      </c>
      <c r="AD249" s="52">
        <v>50</v>
      </c>
      <c r="AE249" s="44">
        <v>426</v>
      </c>
      <c r="AF249" s="44">
        <v>0</v>
      </c>
      <c r="AG249" s="1">
        <v>801</v>
      </c>
      <c r="AH249" s="1">
        <v>299</v>
      </c>
      <c r="AI249" s="11">
        <f t="shared" si="19"/>
        <v>1100</v>
      </c>
      <c r="AJ249" s="44">
        <v>5.17373693379791</v>
      </c>
      <c r="AK249" s="44">
        <v>22.558333333333302</v>
      </c>
      <c r="AL249" s="44">
        <v>7.9938709801660998E-2</v>
      </c>
      <c r="AM249" s="44">
        <v>5.2536756435995704</v>
      </c>
      <c r="AN249" s="44">
        <v>5.0937982239962496</v>
      </c>
      <c r="AO249" s="47">
        <v>-1300</v>
      </c>
      <c r="AP249" s="47">
        <v>-1800</v>
      </c>
    </row>
    <row r="250" spans="1:42" x14ac:dyDescent="0.35">
      <c r="A250" s="3">
        <v>44353</v>
      </c>
      <c r="B250" s="103"/>
      <c r="C250" s="69" t="s">
        <v>257</v>
      </c>
      <c r="D250" s="70">
        <f t="shared" si="15"/>
        <v>1</v>
      </c>
      <c r="E250" s="46"/>
      <c r="F250" s="14">
        <v>-5000</v>
      </c>
      <c r="G250" s="29">
        <f t="shared" si="16"/>
        <v>11280</v>
      </c>
      <c r="H250" s="26" t="s">
        <v>258</v>
      </c>
      <c r="I250" s="51">
        <v>5645</v>
      </c>
      <c r="J250" s="63">
        <v>786</v>
      </c>
      <c r="K250" s="1">
        <v>-1615.0248555583566</v>
      </c>
      <c r="L250" s="1">
        <f t="shared" si="17"/>
        <v>1</v>
      </c>
      <c r="M250" s="1">
        <v>-1617.6264241996473</v>
      </c>
      <c r="N250" s="1">
        <v>-1519.0145987432029</v>
      </c>
      <c r="O250" s="63">
        <v>108</v>
      </c>
      <c r="P250" s="51">
        <v>3642</v>
      </c>
      <c r="Q250" s="1"/>
      <c r="R250" s="44">
        <v>23.7</v>
      </c>
      <c r="S250" s="44">
        <f t="shared" si="18"/>
        <v>74.66</v>
      </c>
      <c r="T250" s="63">
        <v>75.8</v>
      </c>
      <c r="U250" s="63">
        <v>73.900000000000006</v>
      </c>
      <c r="V250" s="1">
        <v>71.599999999999994</v>
      </c>
      <c r="W250" s="1">
        <v>72</v>
      </c>
      <c r="X250" s="1">
        <v>77</v>
      </c>
      <c r="Y250" s="6">
        <v>3.86</v>
      </c>
      <c r="Z250" s="6">
        <v>12</v>
      </c>
      <c r="AA250" s="44">
        <v>5687.3333333333303</v>
      </c>
      <c r="AB250" s="51">
        <v>25000</v>
      </c>
      <c r="AC250" s="44">
        <v>2.5499999999999998</v>
      </c>
      <c r="AD250" s="52">
        <v>50</v>
      </c>
      <c r="AE250" s="44">
        <v>1504</v>
      </c>
      <c r="AF250" s="44">
        <v>0</v>
      </c>
      <c r="AG250" s="1">
        <v>798</v>
      </c>
      <c r="AH250" s="1">
        <v>292</v>
      </c>
      <c r="AI250" s="11">
        <f t="shared" si="19"/>
        <v>1090</v>
      </c>
      <c r="AJ250" s="44">
        <v>5.1028684907325701</v>
      </c>
      <c r="AK250" s="44">
        <v>22.658333333333299</v>
      </c>
      <c r="AL250" s="44">
        <v>7.7896309239243899E-2</v>
      </c>
      <c r="AM250" s="44">
        <v>5.1807647999718096</v>
      </c>
      <c r="AN250" s="44">
        <v>5.0249721814933199</v>
      </c>
      <c r="AO250" s="47">
        <v>-1300</v>
      </c>
      <c r="AP250" s="47">
        <v>-1800</v>
      </c>
    </row>
    <row r="251" spans="1:42" x14ac:dyDescent="0.35">
      <c r="A251" s="3">
        <v>44354</v>
      </c>
      <c r="B251" s="103"/>
      <c r="C251" s="69" t="s">
        <v>260</v>
      </c>
      <c r="D251" s="70">
        <f t="shared" si="15"/>
        <v>0</v>
      </c>
      <c r="E251" s="46"/>
      <c r="F251" s="14">
        <v>-5000</v>
      </c>
      <c r="G251" s="29">
        <f t="shared" si="16"/>
        <v>11280</v>
      </c>
      <c r="H251" s="26" t="s">
        <v>258</v>
      </c>
      <c r="I251" s="51">
        <v>5779</v>
      </c>
      <c r="J251" s="63">
        <v>746</v>
      </c>
      <c r="K251" s="1">
        <v>-1604.3415628938744</v>
      </c>
      <c r="L251" s="1">
        <f t="shared" si="17"/>
        <v>1</v>
      </c>
      <c r="M251" s="1">
        <v>-1617.4594402319133</v>
      </c>
      <c r="N251" s="1">
        <v>-1546.4918436205842</v>
      </c>
      <c r="O251" s="63">
        <v>106</v>
      </c>
      <c r="P251" s="51">
        <v>3549</v>
      </c>
      <c r="Q251" s="1"/>
      <c r="R251" s="44">
        <v>22.8</v>
      </c>
      <c r="S251" s="44">
        <f t="shared" si="18"/>
        <v>73.039999999999992</v>
      </c>
      <c r="T251" s="63">
        <v>73.599999999999994</v>
      </c>
      <c r="U251" s="63">
        <v>73.5</v>
      </c>
      <c r="V251" s="1">
        <v>71.599999999999994</v>
      </c>
      <c r="W251" s="1">
        <v>72</v>
      </c>
      <c r="X251" s="1">
        <v>77</v>
      </c>
      <c r="Y251" s="6">
        <v>2.82</v>
      </c>
      <c r="Z251" s="6">
        <v>12</v>
      </c>
      <c r="AA251" s="44">
        <v>5816.3333333333303</v>
      </c>
      <c r="AB251" s="51">
        <v>25000</v>
      </c>
      <c r="AC251" s="44">
        <v>2.6</v>
      </c>
      <c r="AD251" s="52">
        <v>50</v>
      </c>
      <c r="AE251" s="44">
        <v>1409</v>
      </c>
      <c r="AF251" s="44">
        <v>0</v>
      </c>
      <c r="AG251" s="1">
        <v>804</v>
      </c>
      <c r="AH251" s="1">
        <v>297</v>
      </c>
      <c r="AI251" s="11">
        <f t="shared" si="19"/>
        <v>1101</v>
      </c>
      <c r="AJ251" s="44">
        <v>5.0224826388888903</v>
      </c>
      <c r="AK251" s="44">
        <v>22.5</v>
      </c>
      <c r="AL251" s="44">
        <v>7.9131733663967294E-2</v>
      </c>
      <c r="AM251" s="44">
        <v>5.1016143725528602</v>
      </c>
      <c r="AN251" s="44">
        <v>4.9433509052249196</v>
      </c>
      <c r="AO251" s="47">
        <v>-1300</v>
      </c>
      <c r="AP251" s="47">
        <v>-1800</v>
      </c>
    </row>
    <row r="252" spans="1:42" x14ac:dyDescent="0.35">
      <c r="A252" s="3">
        <v>44355</v>
      </c>
      <c r="B252" s="103"/>
      <c r="C252" s="69" t="s">
        <v>260</v>
      </c>
      <c r="D252" s="70">
        <f t="shared" si="15"/>
        <v>0</v>
      </c>
      <c r="E252" s="46"/>
      <c r="F252" s="14">
        <v>-5000</v>
      </c>
      <c r="G252" s="29">
        <f t="shared" si="16"/>
        <v>11280</v>
      </c>
      <c r="H252" s="26" t="s">
        <v>258</v>
      </c>
      <c r="I252" s="51">
        <v>6391</v>
      </c>
      <c r="J252" s="63">
        <v>720</v>
      </c>
      <c r="K252" s="1">
        <v>-1637.6912876228887</v>
      </c>
      <c r="L252" s="1">
        <f t="shared" si="17"/>
        <v>1</v>
      </c>
      <c r="M252" s="1">
        <v>-1623.2233071338546</v>
      </c>
      <c r="N252" s="1">
        <v>-1571.5812758201594</v>
      </c>
      <c r="O252" s="63">
        <v>106</v>
      </c>
      <c r="P252" s="51">
        <v>3491</v>
      </c>
      <c r="Q252" s="1"/>
      <c r="R252" s="44">
        <v>21.7</v>
      </c>
      <c r="S252" s="44">
        <f t="shared" si="18"/>
        <v>71.06</v>
      </c>
      <c r="T252" s="63">
        <v>71</v>
      </c>
      <c r="U252" s="63">
        <v>72.5</v>
      </c>
      <c r="V252" s="1">
        <v>71.599999999999994</v>
      </c>
      <c r="W252" s="1">
        <v>72</v>
      </c>
      <c r="X252" s="1">
        <v>77</v>
      </c>
      <c r="Y252" s="6">
        <v>2.69</v>
      </c>
      <c r="Z252" s="6">
        <v>12</v>
      </c>
      <c r="AA252" s="44">
        <v>5938.3333333333303</v>
      </c>
      <c r="AB252" s="51">
        <v>25000</v>
      </c>
      <c r="AC252" s="44">
        <v>2.5733333333333301</v>
      </c>
      <c r="AD252" s="52">
        <v>50</v>
      </c>
      <c r="AE252" s="44">
        <v>107</v>
      </c>
      <c r="AF252" s="44">
        <v>0</v>
      </c>
      <c r="AG252" s="1">
        <v>800</v>
      </c>
      <c r="AH252" s="1">
        <v>295</v>
      </c>
      <c r="AI252" s="11">
        <f t="shared" si="19"/>
        <v>1095</v>
      </c>
      <c r="AJ252" s="44">
        <v>5.3345217391304303</v>
      </c>
      <c r="AK252" s="44">
        <v>22.383333333333301</v>
      </c>
      <c r="AL252" s="44">
        <v>0.10982925852727</v>
      </c>
      <c r="AM252" s="44">
        <v>5.4443509976576996</v>
      </c>
      <c r="AN252" s="44">
        <v>5.22469248060316</v>
      </c>
      <c r="AO252" s="47">
        <v>-1000</v>
      </c>
      <c r="AP252" s="47">
        <v>-1800</v>
      </c>
    </row>
    <row r="253" spans="1:42" x14ac:dyDescent="0.35">
      <c r="A253" s="3">
        <v>44356</v>
      </c>
      <c r="B253" s="103"/>
      <c r="C253" s="69" t="s">
        <v>260</v>
      </c>
      <c r="D253" s="70">
        <f t="shared" si="15"/>
        <v>0</v>
      </c>
      <c r="E253" s="46"/>
      <c r="F253" s="14">
        <v>-5000</v>
      </c>
      <c r="G253" s="29">
        <f t="shared" si="16"/>
        <v>11280</v>
      </c>
      <c r="H253" s="26" t="s">
        <v>258</v>
      </c>
      <c r="I253" s="51">
        <v>6288</v>
      </c>
      <c r="J253" s="63">
        <v>987</v>
      </c>
      <c r="K253" s="1">
        <v>-1648.5353259389965</v>
      </c>
      <c r="L253" s="1">
        <f t="shared" si="17"/>
        <v>1</v>
      </c>
      <c r="M253" s="1">
        <v>-1627.7816130577262</v>
      </c>
      <c r="N253" s="1">
        <v>-1594.5263252007637</v>
      </c>
      <c r="O253" s="63">
        <v>105</v>
      </c>
      <c r="P253" s="51">
        <v>3421</v>
      </c>
      <c r="Q253" s="1"/>
      <c r="R253" s="44">
        <v>21</v>
      </c>
      <c r="S253" s="44">
        <f t="shared" si="18"/>
        <v>69.800000000000011</v>
      </c>
      <c r="T253" s="63">
        <v>68.8</v>
      </c>
      <c r="U253" s="63">
        <v>71.3</v>
      </c>
      <c r="V253" s="1">
        <v>71.599999999999994</v>
      </c>
      <c r="W253" s="1">
        <v>72</v>
      </c>
      <c r="X253" s="1">
        <v>77</v>
      </c>
      <c r="Y253" s="6">
        <v>2.5299999999999998</v>
      </c>
      <c r="Z253" s="6">
        <v>12</v>
      </c>
      <c r="AA253" s="44">
        <v>6152.6666666666697</v>
      </c>
      <c r="AB253" s="51">
        <v>25000</v>
      </c>
      <c r="AC253" s="44">
        <v>2.5566666666666702</v>
      </c>
      <c r="AD253" s="52">
        <v>50</v>
      </c>
      <c r="AE253" s="44">
        <v>-773</v>
      </c>
      <c r="AF253" s="44">
        <v>0</v>
      </c>
      <c r="AG253" s="1">
        <v>799</v>
      </c>
      <c r="AH253" s="1">
        <v>290</v>
      </c>
      <c r="AI253" s="11">
        <f t="shared" si="19"/>
        <v>1089</v>
      </c>
      <c r="AJ253" s="44">
        <v>5.1998673740053096</v>
      </c>
      <c r="AK253" s="44">
        <v>22.466666666666701</v>
      </c>
      <c r="AL253" s="44">
        <v>9.1619452870412205E-2</v>
      </c>
      <c r="AM253" s="44">
        <v>5.2914868268757198</v>
      </c>
      <c r="AN253" s="44">
        <v>5.1082479211348897</v>
      </c>
      <c r="AO253" s="47">
        <v>-1000</v>
      </c>
      <c r="AP253" s="47">
        <v>-1800</v>
      </c>
    </row>
    <row r="254" spans="1:42" x14ac:dyDescent="0.35">
      <c r="A254" s="3">
        <v>44357</v>
      </c>
      <c r="B254" s="103"/>
      <c r="C254" s="69" t="s">
        <v>260</v>
      </c>
      <c r="D254" s="70">
        <f t="shared" si="15"/>
        <v>0</v>
      </c>
      <c r="E254" s="46"/>
      <c r="F254" s="14">
        <v>-5000</v>
      </c>
      <c r="G254" s="29">
        <f t="shared" si="16"/>
        <v>11280</v>
      </c>
      <c r="H254" s="26" t="s">
        <v>258</v>
      </c>
      <c r="I254" s="51">
        <v>6924</v>
      </c>
      <c r="J254" s="51">
        <v>1172</v>
      </c>
      <c r="K254" s="1">
        <v>-1456.8686254096297</v>
      </c>
      <c r="L254" s="1">
        <f t="shared" si="17"/>
        <v>1</v>
      </c>
      <c r="M254" s="1">
        <v>-1592.4923314847492</v>
      </c>
      <c r="N254" s="1">
        <v>-1590.1745621196299</v>
      </c>
      <c r="O254" s="63">
        <v>106</v>
      </c>
      <c r="P254" s="51">
        <v>3336</v>
      </c>
      <c r="Q254" s="1"/>
      <c r="R254" s="44">
        <v>20.6</v>
      </c>
      <c r="S254" s="44">
        <f t="shared" si="18"/>
        <v>69.080000000000013</v>
      </c>
      <c r="T254" s="63">
        <v>66</v>
      </c>
      <c r="U254" s="63">
        <v>70.599999999999994</v>
      </c>
      <c r="V254" s="1">
        <v>71.599999999999994</v>
      </c>
      <c r="W254" s="1">
        <v>72</v>
      </c>
      <c r="X254" s="1">
        <v>77</v>
      </c>
      <c r="Y254" s="6">
        <v>3.04</v>
      </c>
      <c r="Z254" s="6">
        <v>12</v>
      </c>
      <c r="AA254" s="44">
        <v>6534.3333333333303</v>
      </c>
      <c r="AB254" s="51">
        <v>25000</v>
      </c>
      <c r="AC254" s="44">
        <v>2.63</v>
      </c>
      <c r="AD254" s="52">
        <v>50</v>
      </c>
      <c r="AE254" s="44">
        <v>-438</v>
      </c>
      <c r="AF254" s="44">
        <v>0</v>
      </c>
      <c r="AG254" s="1">
        <v>413</v>
      </c>
      <c r="AH254" s="1">
        <v>572</v>
      </c>
      <c r="AI254" s="11">
        <f t="shared" si="19"/>
        <v>985</v>
      </c>
      <c r="AJ254" s="44">
        <v>5.1599303135888501</v>
      </c>
      <c r="AK254" s="44">
        <v>22.645454545454498</v>
      </c>
      <c r="AL254" s="44">
        <v>7.8899683207386606E-2</v>
      </c>
      <c r="AM254" s="44">
        <v>5.2388299967962402</v>
      </c>
      <c r="AN254" s="44">
        <v>5.0810306303814601</v>
      </c>
      <c r="AO254" s="47">
        <v>-1000</v>
      </c>
      <c r="AP254" s="47">
        <v>-1800</v>
      </c>
    </row>
    <row r="255" spans="1:42" x14ac:dyDescent="0.35">
      <c r="A255" s="3">
        <v>44358</v>
      </c>
      <c r="B255" s="103"/>
      <c r="C255" s="69" t="s">
        <v>260</v>
      </c>
      <c r="D255" s="70">
        <f t="shared" si="15"/>
        <v>0</v>
      </c>
      <c r="E255" s="46"/>
      <c r="F255" s="14">
        <v>-5000</v>
      </c>
      <c r="G255" s="29">
        <f t="shared" si="16"/>
        <v>11280</v>
      </c>
      <c r="H255" s="26" t="s">
        <v>258</v>
      </c>
      <c r="I255" s="51">
        <v>6586</v>
      </c>
      <c r="J255" s="51">
        <v>1231</v>
      </c>
      <c r="K255" s="1">
        <v>-1271.9998651575499</v>
      </c>
      <c r="L255" s="1">
        <f t="shared" si="17"/>
        <v>1</v>
      </c>
      <c r="M255" s="1">
        <v>-1523.8873334045879</v>
      </c>
      <c r="N255" s="1">
        <v>-1570.7162168619684</v>
      </c>
      <c r="O255" s="63">
        <v>105</v>
      </c>
      <c r="P255" s="51">
        <v>3314</v>
      </c>
      <c r="Q255" s="1"/>
      <c r="R255" s="44">
        <v>20.6</v>
      </c>
      <c r="S255" s="44">
        <f t="shared" si="18"/>
        <v>69.080000000000013</v>
      </c>
      <c r="T255" s="63">
        <v>65.7</v>
      </c>
      <c r="U255" s="63">
        <v>70.099999999999994</v>
      </c>
      <c r="V255" s="1">
        <v>71.599999999999994</v>
      </c>
      <c r="W255" s="1">
        <v>72</v>
      </c>
      <c r="X255" s="1">
        <v>77</v>
      </c>
      <c r="Y255" s="6">
        <v>3.4</v>
      </c>
      <c r="Z255" s="6">
        <v>12</v>
      </c>
      <c r="AA255" s="44">
        <v>6599.3333333333303</v>
      </c>
      <c r="AB255" s="51">
        <v>25000</v>
      </c>
      <c r="AC255" s="44">
        <v>2.7133333333333298</v>
      </c>
      <c r="AD255" s="52">
        <v>50</v>
      </c>
      <c r="AE255" s="44">
        <v>-68</v>
      </c>
      <c r="AF255" s="44">
        <v>0</v>
      </c>
      <c r="AG255" s="1">
        <v>0</v>
      </c>
      <c r="AH255" s="1">
        <v>840</v>
      </c>
      <c r="AI255" s="11">
        <f t="shared" si="19"/>
        <v>840</v>
      </c>
      <c r="AJ255" s="44">
        <v>5.1224738675958204</v>
      </c>
      <c r="AK255" s="44">
        <v>22.433333333333302</v>
      </c>
      <c r="AL255" s="44">
        <v>7.7137828079282794E-2</v>
      </c>
      <c r="AM255" s="44">
        <v>5.1996116956750997</v>
      </c>
      <c r="AN255" s="44">
        <v>5.0453360395165401</v>
      </c>
      <c r="AO255" s="47">
        <v>-1000</v>
      </c>
      <c r="AP255" s="47">
        <v>-1800</v>
      </c>
    </row>
    <row r="256" spans="1:42" x14ac:dyDescent="0.35">
      <c r="A256" s="3">
        <v>44359</v>
      </c>
      <c r="B256" s="103"/>
      <c r="C256" s="69" t="s">
        <v>260</v>
      </c>
      <c r="D256" s="70">
        <f t="shared" si="15"/>
        <v>0</v>
      </c>
      <c r="E256" s="46"/>
      <c r="F256" s="14">
        <v>-5000</v>
      </c>
      <c r="G256" s="29">
        <f t="shared" si="16"/>
        <v>11280</v>
      </c>
      <c r="H256" s="26" t="s">
        <v>258</v>
      </c>
      <c r="I256" s="51">
        <v>6502</v>
      </c>
      <c r="J256" s="51">
        <v>1314</v>
      </c>
      <c r="K256" s="1">
        <v>-1233.0029836349886</v>
      </c>
      <c r="L256" s="1">
        <f t="shared" si="17"/>
        <v>1</v>
      </c>
      <c r="M256" s="1">
        <v>-1449.6196175528107</v>
      </c>
      <c r="N256" s="1">
        <v>-1548.2080816586843</v>
      </c>
      <c r="O256" s="63">
        <v>104</v>
      </c>
      <c r="P256" s="51">
        <v>3293</v>
      </c>
      <c r="Q256" s="1"/>
      <c r="R256" s="44">
        <v>21.4</v>
      </c>
      <c r="S256" s="44">
        <f t="shared" si="18"/>
        <v>70.52</v>
      </c>
      <c r="T256" s="63">
        <v>67.099999999999994</v>
      </c>
      <c r="U256" s="63">
        <v>70.2</v>
      </c>
      <c r="V256" s="1">
        <v>71.599999999999994</v>
      </c>
      <c r="W256" s="1">
        <v>72</v>
      </c>
      <c r="X256" s="1">
        <v>77</v>
      </c>
      <c r="Y256" s="6">
        <v>3.2</v>
      </c>
      <c r="Z256" s="6">
        <v>12</v>
      </c>
      <c r="AA256" s="44">
        <v>6670.6666666666697</v>
      </c>
      <c r="AB256" s="51">
        <v>25000</v>
      </c>
      <c r="AC256" s="44">
        <v>2.8133333333333299</v>
      </c>
      <c r="AD256" s="52">
        <v>50</v>
      </c>
      <c r="AE256" s="44">
        <v>-82</v>
      </c>
      <c r="AF256" s="44">
        <v>0</v>
      </c>
      <c r="AG256" s="1">
        <v>0</v>
      </c>
      <c r="AH256" s="1">
        <v>846</v>
      </c>
      <c r="AI256" s="11">
        <f t="shared" si="19"/>
        <v>846</v>
      </c>
      <c r="AJ256" s="44">
        <v>5.06223958333333</v>
      </c>
      <c r="AK256" s="44">
        <v>22.483333333333299</v>
      </c>
      <c r="AL256" s="44">
        <v>7.1972091441487696E-2</v>
      </c>
      <c r="AM256" s="44">
        <v>5.1342116747748197</v>
      </c>
      <c r="AN256" s="44">
        <v>4.9902674918918501</v>
      </c>
      <c r="AO256" s="47">
        <v>-1000</v>
      </c>
      <c r="AP256" s="47">
        <v>-1800</v>
      </c>
    </row>
    <row r="257" spans="1:42" x14ac:dyDescent="0.35">
      <c r="A257" s="3">
        <v>44360</v>
      </c>
      <c r="B257" s="103"/>
      <c r="C257" s="69" t="s">
        <v>260</v>
      </c>
      <c r="D257" s="70">
        <f t="shared" si="15"/>
        <v>0</v>
      </c>
      <c r="E257" s="46"/>
      <c r="F257" s="14">
        <v>-5000</v>
      </c>
      <c r="G257" s="29">
        <f t="shared" si="16"/>
        <v>11280</v>
      </c>
      <c r="H257" s="26" t="s">
        <v>258</v>
      </c>
      <c r="I257" s="51">
        <v>6235</v>
      </c>
      <c r="J257" s="51">
        <v>1354</v>
      </c>
      <c r="K257" s="1">
        <v>-1206.5535132543484</v>
      </c>
      <c r="L257" s="1">
        <f t="shared" si="17"/>
        <v>1</v>
      </c>
      <c r="M257" s="1">
        <v>-1363.3920626791025</v>
      </c>
      <c r="N257" s="1">
        <v>-1523.6113498908855</v>
      </c>
      <c r="O257" s="63">
        <v>103</v>
      </c>
      <c r="P257" s="51">
        <v>3292</v>
      </c>
      <c r="Q257" s="1"/>
      <c r="R257" s="44">
        <v>22</v>
      </c>
      <c r="S257" s="44">
        <f t="shared" si="18"/>
        <v>71.599999999999994</v>
      </c>
      <c r="T257" s="63">
        <v>69.7</v>
      </c>
      <c r="U257" s="63">
        <v>70.8</v>
      </c>
      <c r="V257" s="1">
        <v>71.599999999999994</v>
      </c>
      <c r="W257" s="1">
        <v>72</v>
      </c>
      <c r="X257" s="1">
        <v>77</v>
      </c>
      <c r="Y257" s="6">
        <v>3.45</v>
      </c>
      <c r="Z257" s="6">
        <v>12</v>
      </c>
      <c r="AA257" s="44">
        <v>6441</v>
      </c>
      <c r="AB257" s="51">
        <v>25000</v>
      </c>
      <c r="AC257" s="44">
        <v>2.87333333333333</v>
      </c>
      <c r="AD257" s="52">
        <v>50</v>
      </c>
      <c r="AE257" s="44">
        <v>-16</v>
      </c>
      <c r="AF257" s="44">
        <v>0</v>
      </c>
      <c r="AG257" s="1">
        <v>0</v>
      </c>
      <c r="AH257" s="1">
        <v>848</v>
      </c>
      <c r="AI257" s="11">
        <f t="shared" si="19"/>
        <v>848</v>
      </c>
      <c r="AJ257" s="44">
        <v>5.5433913043478302</v>
      </c>
      <c r="AK257" s="44">
        <v>22.675000000000001</v>
      </c>
      <c r="AL257" s="44">
        <v>0.10378825534684499</v>
      </c>
      <c r="AM257" s="44">
        <v>5.6471795596946697</v>
      </c>
      <c r="AN257" s="44">
        <v>5.4396030490009801</v>
      </c>
      <c r="AO257" s="47">
        <v>-1000</v>
      </c>
      <c r="AP257" s="47">
        <v>-1800</v>
      </c>
    </row>
    <row r="258" spans="1:42" x14ac:dyDescent="0.35">
      <c r="A258" s="3">
        <v>44361</v>
      </c>
      <c r="B258" s="103"/>
      <c r="C258" s="69" t="s">
        <v>260</v>
      </c>
      <c r="D258" s="70">
        <f t="shared" si="15"/>
        <v>0</v>
      </c>
      <c r="E258" s="46"/>
      <c r="F258" s="14">
        <v>-5000</v>
      </c>
      <c r="G258" s="29">
        <f t="shared" si="16"/>
        <v>11280</v>
      </c>
      <c r="H258" s="26" t="s">
        <v>258</v>
      </c>
      <c r="I258" s="51">
        <v>6237</v>
      </c>
      <c r="J258" s="51">
        <v>1337</v>
      </c>
      <c r="K258" s="1">
        <v>-1222.1373564608018</v>
      </c>
      <c r="L258" s="1">
        <f t="shared" si="17"/>
        <v>1</v>
      </c>
      <c r="M258" s="1">
        <v>-1278.1124687834638</v>
      </c>
      <c r="N258" s="1">
        <v>-1498.7844991594943</v>
      </c>
      <c r="O258" s="63">
        <v>100</v>
      </c>
      <c r="P258" s="51">
        <v>3291</v>
      </c>
      <c r="Q258" s="1"/>
      <c r="R258" s="44">
        <v>22.6</v>
      </c>
      <c r="S258" s="44">
        <f t="shared" si="18"/>
        <v>72.680000000000007</v>
      </c>
      <c r="T258" s="63">
        <v>70.2</v>
      </c>
      <c r="U258" s="63">
        <v>71.2</v>
      </c>
      <c r="V258" s="1">
        <v>71.599999999999994</v>
      </c>
      <c r="W258" s="1">
        <v>72</v>
      </c>
      <c r="X258" s="1">
        <v>77</v>
      </c>
      <c r="Y258" s="6">
        <v>3.04</v>
      </c>
      <c r="Z258" s="6">
        <v>12</v>
      </c>
      <c r="AA258" s="44">
        <v>6324.6666666666697</v>
      </c>
      <c r="AB258" s="51">
        <v>25000</v>
      </c>
      <c r="AC258" s="44">
        <v>2.91333333333333</v>
      </c>
      <c r="AD258" s="52">
        <v>50</v>
      </c>
      <c r="AE258" s="44">
        <v>-39</v>
      </c>
      <c r="AF258" s="44">
        <v>0</v>
      </c>
      <c r="AG258" s="1">
        <v>0</v>
      </c>
      <c r="AH258" s="1">
        <v>849</v>
      </c>
      <c r="AI258" s="11">
        <f t="shared" si="19"/>
        <v>849</v>
      </c>
      <c r="AJ258" s="44">
        <v>5.2087673611111098</v>
      </c>
      <c r="AK258" s="44">
        <v>22.636363636363601</v>
      </c>
      <c r="AL258" s="44">
        <v>8.0481827489076702E-2</v>
      </c>
      <c r="AM258" s="44">
        <v>5.2892491886001904</v>
      </c>
      <c r="AN258" s="44">
        <v>5.1282855336220301</v>
      </c>
      <c r="AO258" s="47">
        <v>-1000</v>
      </c>
      <c r="AP258" s="47">
        <v>-1800</v>
      </c>
    </row>
    <row r="259" spans="1:42" x14ac:dyDescent="0.35">
      <c r="A259" s="3">
        <v>44362</v>
      </c>
      <c r="B259" s="106"/>
      <c r="C259" s="69" t="s">
        <v>260</v>
      </c>
      <c r="D259" s="70">
        <f t="shared" ref="D259:D265" si="20">IF(C259="O", 1, 0)</f>
        <v>0</v>
      </c>
      <c r="E259" s="46"/>
      <c r="F259" s="14">
        <v>-5000</v>
      </c>
      <c r="G259" s="29">
        <f t="shared" ref="G259:G266" si="21">4600+6680</f>
        <v>11280</v>
      </c>
      <c r="H259" s="26" t="s">
        <v>258</v>
      </c>
      <c r="I259" s="51">
        <v>6337</v>
      </c>
      <c r="J259" s="51">
        <v>1251</v>
      </c>
      <c r="K259" s="1">
        <v>-1280.5423564608018</v>
      </c>
      <c r="L259" s="1">
        <f t="shared" ref="L259:L265" si="22">IF(K259&gt;-5000,1,0)</f>
        <v>1</v>
      </c>
      <c r="M259" s="1">
        <v>-1242.8472149936981</v>
      </c>
      <c r="N259" s="1">
        <v>-1474.9860712737225</v>
      </c>
      <c r="O259" s="63">
        <v>100</v>
      </c>
      <c r="P259" s="51">
        <v>3367</v>
      </c>
      <c r="Q259" s="1"/>
      <c r="R259" s="44">
        <v>23</v>
      </c>
      <c r="S259" s="44">
        <f t="shared" ref="S259:S266" si="23">(R259*1.8)+32</f>
        <v>73.400000000000006</v>
      </c>
      <c r="T259" s="63">
        <v>69.5</v>
      </c>
      <c r="U259" s="63">
        <v>71.400000000000006</v>
      </c>
      <c r="V259" s="1">
        <v>71.599999999999994</v>
      </c>
      <c r="W259" s="1">
        <v>72</v>
      </c>
      <c r="X259" s="1">
        <v>77</v>
      </c>
      <c r="Y259" s="6">
        <v>2.56</v>
      </c>
      <c r="Z259" s="6">
        <v>12</v>
      </c>
      <c r="AA259" s="44">
        <v>6269.6666666666697</v>
      </c>
      <c r="AB259" s="51">
        <v>25000</v>
      </c>
      <c r="AC259" s="44">
        <v>2.8033333333333301</v>
      </c>
      <c r="AD259" s="52">
        <v>50</v>
      </c>
      <c r="AE259" s="44">
        <v>-106</v>
      </c>
      <c r="AF259" s="44">
        <v>0</v>
      </c>
      <c r="AG259" s="1">
        <v>0</v>
      </c>
      <c r="AH259" s="1">
        <v>849</v>
      </c>
      <c r="AI259" s="11">
        <f t="shared" ref="AI259:AI265" si="24">SUM(AG259:AH259)</f>
        <v>849</v>
      </c>
      <c r="AJ259" s="44">
        <v>5.2173344947735201</v>
      </c>
      <c r="AK259" s="44">
        <v>22.866666666666699</v>
      </c>
      <c r="AL259" s="44">
        <v>7.8590429798000794E-2</v>
      </c>
      <c r="AM259" s="44">
        <v>5.2959249245715201</v>
      </c>
      <c r="AN259" s="44">
        <v>5.1387440649755201</v>
      </c>
      <c r="AO259" s="44"/>
      <c r="AP259" s="44"/>
    </row>
    <row r="260" spans="1:42" x14ac:dyDescent="0.35">
      <c r="A260" s="3">
        <v>44363</v>
      </c>
      <c r="B260" s="104"/>
      <c r="C260" s="69" t="s">
        <v>257</v>
      </c>
      <c r="D260" s="70">
        <f t="shared" si="20"/>
        <v>1</v>
      </c>
      <c r="E260" s="46"/>
      <c r="F260" s="14">
        <v>-5000</v>
      </c>
      <c r="G260" s="29">
        <f t="shared" si="21"/>
        <v>11280</v>
      </c>
      <c r="H260" s="26" t="s">
        <v>258</v>
      </c>
      <c r="I260" s="51">
        <v>6262</v>
      </c>
      <c r="J260" s="51">
        <v>1230</v>
      </c>
      <c r="K260" s="1">
        <v>-1290.1491878195111</v>
      </c>
      <c r="L260" s="1">
        <f t="shared" si="22"/>
        <v>1</v>
      </c>
      <c r="M260" s="1">
        <v>-1246.4770795260904</v>
      </c>
      <c r="N260" s="1">
        <v>-1452.4841216370774</v>
      </c>
      <c r="O260" s="63">
        <v>97</v>
      </c>
      <c r="P260" s="51">
        <v>3377</v>
      </c>
      <c r="Q260" s="1"/>
      <c r="R260" s="44">
        <v>23.5</v>
      </c>
      <c r="S260" s="44">
        <f t="shared" si="23"/>
        <v>74.300000000000011</v>
      </c>
      <c r="T260" s="63">
        <v>69.8</v>
      </c>
      <c r="U260" s="63">
        <v>71.900000000000006</v>
      </c>
      <c r="V260" s="1">
        <v>71.599999999999994</v>
      </c>
      <c r="W260" s="1">
        <v>72</v>
      </c>
      <c r="X260" s="1">
        <v>77</v>
      </c>
      <c r="Y260" s="6">
        <v>3.18</v>
      </c>
      <c r="Z260" s="6">
        <v>12</v>
      </c>
      <c r="AA260" s="44">
        <v>6278.6666666666697</v>
      </c>
      <c r="AB260" s="51">
        <v>25000</v>
      </c>
      <c r="AC260" s="44">
        <v>2.7933333333333299</v>
      </c>
      <c r="AD260" s="52">
        <v>50</v>
      </c>
      <c r="AE260" s="44">
        <v>-243</v>
      </c>
      <c r="AF260" s="44">
        <v>0</v>
      </c>
      <c r="AG260" s="1">
        <v>0</v>
      </c>
      <c r="AH260" s="1">
        <v>841</v>
      </c>
      <c r="AI260" s="11">
        <f t="shared" si="24"/>
        <v>841</v>
      </c>
      <c r="AJ260" s="44">
        <v>5.0090627763041597</v>
      </c>
      <c r="AK260" s="44">
        <v>22.7916666666667</v>
      </c>
      <c r="AL260" s="44">
        <v>6.8379289108420893E-2</v>
      </c>
      <c r="AM260" s="44">
        <v>5.0774420654125798</v>
      </c>
      <c r="AN260" s="44">
        <v>4.9406834871957299</v>
      </c>
      <c r="AO260" s="44"/>
      <c r="AP260" s="44"/>
    </row>
    <row r="261" spans="1:42" x14ac:dyDescent="0.35">
      <c r="A261" s="3">
        <v>44364</v>
      </c>
      <c r="B261" s="103"/>
      <c r="C261" s="69" t="s">
        <v>257</v>
      </c>
      <c r="D261" s="70">
        <f t="shared" si="20"/>
        <v>1</v>
      </c>
      <c r="E261" s="46"/>
      <c r="F261" s="14">
        <v>-5000</v>
      </c>
      <c r="G261" s="29">
        <f t="shared" si="21"/>
        <v>11280</v>
      </c>
      <c r="H261" s="26" t="s">
        <v>258</v>
      </c>
      <c r="I261" s="51">
        <v>5775</v>
      </c>
      <c r="J261" s="51">
        <v>1282</v>
      </c>
      <c r="K261" s="1">
        <v>-1239.5736947315354</v>
      </c>
      <c r="L261" s="1">
        <f t="shared" si="22"/>
        <v>1</v>
      </c>
      <c r="M261" s="1">
        <v>-1247.7912217453998</v>
      </c>
      <c r="N261" s="1">
        <v>-1426.1056746098168</v>
      </c>
      <c r="O261" s="63">
        <v>95</v>
      </c>
      <c r="P261" s="51">
        <v>3288</v>
      </c>
      <c r="Q261" s="1"/>
      <c r="R261" s="44">
        <v>24.3</v>
      </c>
      <c r="S261" s="44">
        <f t="shared" si="23"/>
        <v>75.740000000000009</v>
      </c>
      <c r="T261" s="63">
        <v>70.400000000000006</v>
      </c>
      <c r="U261" s="63">
        <v>73</v>
      </c>
      <c r="V261" s="1">
        <v>71.599999999999994</v>
      </c>
      <c r="W261" s="1">
        <v>72</v>
      </c>
      <c r="X261" s="1">
        <v>77</v>
      </c>
      <c r="Y261" s="6">
        <v>2.9</v>
      </c>
      <c r="Z261" s="6">
        <v>12</v>
      </c>
      <c r="AA261" s="44">
        <v>6124.6666666666697</v>
      </c>
      <c r="AB261" s="51">
        <v>25000</v>
      </c>
      <c r="AC261" s="44">
        <v>2.8033333333333301</v>
      </c>
      <c r="AD261" s="52">
        <v>50</v>
      </c>
      <c r="AE261" s="44">
        <v>1126</v>
      </c>
      <c r="AF261" s="44">
        <v>0</v>
      </c>
      <c r="AG261" s="1">
        <v>487</v>
      </c>
      <c r="AH261" s="1">
        <v>289</v>
      </c>
      <c r="AI261" s="11">
        <f t="shared" si="24"/>
        <v>776</v>
      </c>
      <c r="AJ261" s="44">
        <v>4.8223284100781898</v>
      </c>
      <c r="AK261" s="44">
        <v>22.824999999999999</v>
      </c>
      <c r="AL261" s="44">
        <v>6.19264216488336E-2</v>
      </c>
      <c r="AM261" s="44">
        <v>4.8842548317270298</v>
      </c>
      <c r="AN261" s="44">
        <v>4.7604019884293596</v>
      </c>
      <c r="AO261" s="44"/>
      <c r="AP261" s="44"/>
    </row>
    <row r="262" spans="1:42" x14ac:dyDescent="0.35">
      <c r="A262" s="3">
        <v>44365</v>
      </c>
      <c r="B262" s="103"/>
      <c r="C262" s="69" t="s">
        <v>257</v>
      </c>
      <c r="D262" s="70">
        <f t="shared" si="20"/>
        <v>1</v>
      </c>
      <c r="E262" s="46"/>
      <c r="F262" s="14">
        <v>-5000</v>
      </c>
      <c r="G262" s="29">
        <f t="shared" si="21"/>
        <v>11280</v>
      </c>
      <c r="H262" s="26" t="s">
        <v>258</v>
      </c>
      <c r="I262" s="51">
        <v>5749</v>
      </c>
      <c r="J262" s="51">
        <v>1322</v>
      </c>
      <c r="K262" s="1">
        <v>-1278.1551962994708</v>
      </c>
      <c r="L262" s="1">
        <f t="shared" si="22"/>
        <v>1</v>
      </c>
      <c r="M262" s="1">
        <v>-1262.1115583544242</v>
      </c>
      <c r="N262" s="1">
        <v>-1401.2779174655191</v>
      </c>
      <c r="O262" s="63">
        <v>93</v>
      </c>
      <c r="P262" s="51">
        <v>3418</v>
      </c>
      <c r="Q262" s="1"/>
      <c r="R262" s="44">
        <v>25</v>
      </c>
      <c r="S262" s="44">
        <f t="shared" si="23"/>
        <v>77</v>
      </c>
      <c r="T262" s="63">
        <v>71.400000000000006</v>
      </c>
      <c r="U262" s="63">
        <v>74.3</v>
      </c>
      <c r="V262" s="1">
        <v>71.599999999999994</v>
      </c>
      <c r="W262" s="1">
        <v>72</v>
      </c>
      <c r="X262" s="1">
        <v>77</v>
      </c>
      <c r="Y262" s="6">
        <v>3.05</v>
      </c>
      <c r="Z262" s="6">
        <v>12</v>
      </c>
      <c r="AA262" s="44">
        <v>5928.6666666666697</v>
      </c>
      <c r="AB262" s="51">
        <v>25000</v>
      </c>
      <c r="AC262" s="44">
        <v>2.8266666666666702</v>
      </c>
      <c r="AD262" s="52">
        <v>50</v>
      </c>
      <c r="AE262" s="44">
        <v>1973</v>
      </c>
      <c r="AF262" s="44">
        <v>0</v>
      </c>
      <c r="AG262" s="1">
        <v>536</v>
      </c>
      <c r="AH262" s="1">
        <v>300</v>
      </c>
      <c r="AI262" s="11">
        <f t="shared" si="24"/>
        <v>836</v>
      </c>
      <c r="AJ262" s="44">
        <v>4.82005208333333</v>
      </c>
      <c r="AK262" s="44">
        <v>23.1</v>
      </c>
      <c r="AL262" s="44">
        <v>6.4188310370363696E-2</v>
      </c>
      <c r="AM262" s="44">
        <v>4.8842403937037</v>
      </c>
      <c r="AN262" s="44">
        <v>4.7558637729629698</v>
      </c>
      <c r="AO262" s="44"/>
      <c r="AP262" s="44"/>
    </row>
    <row r="263" spans="1:42" x14ac:dyDescent="0.35">
      <c r="A263" s="3">
        <v>44366</v>
      </c>
      <c r="B263" s="103"/>
      <c r="C263" s="69" t="s">
        <v>257</v>
      </c>
      <c r="D263" s="70">
        <f t="shared" si="20"/>
        <v>1</v>
      </c>
      <c r="E263" s="46"/>
      <c r="F263" s="14">
        <v>-5000</v>
      </c>
      <c r="G263" s="29">
        <f t="shared" si="21"/>
        <v>11280</v>
      </c>
      <c r="H263" s="26" t="s">
        <v>258</v>
      </c>
      <c r="I263" s="51">
        <v>5944</v>
      </c>
      <c r="J263" s="51">
        <v>1326</v>
      </c>
      <c r="K263" s="1">
        <v>-1326.8659138996723</v>
      </c>
      <c r="L263" s="1">
        <f t="shared" si="22"/>
        <v>1</v>
      </c>
      <c r="M263" s="1">
        <v>-1283.0572698421984</v>
      </c>
      <c r="N263" s="1">
        <v>-1379.3886946530306</v>
      </c>
      <c r="O263" s="63">
        <v>91</v>
      </c>
      <c r="P263" s="51">
        <v>3513</v>
      </c>
      <c r="Q263" s="1"/>
      <c r="R263" s="44">
        <v>25.6</v>
      </c>
      <c r="S263" s="44">
        <f t="shared" si="23"/>
        <v>78.080000000000013</v>
      </c>
      <c r="T263" s="63">
        <v>72.3</v>
      </c>
      <c r="U263" s="63">
        <v>75</v>
      </c>
      <c r="V263" s="1">
        <v>71.599999999999994</v>
      </c>
      <c r="W263" s="1">
        <v>72</v>
      </c>
      <c r="X263" s="1">
        <v>77</v>
      </c>
      <c r="Y263" s="6">
        <v>2.63</v>
      </c>
      <c r="Z263" s="6">
        <v>12</v>
      </c>
      <c r="AA263" s="44">
        <v>5822.6666666666697</v>
      </c>
      <c r="AB263" s="51">
        <v>25000</v>
      </c>
      <c r="AC263" s="44">
        <v>2.6666666666666701</v>
      </c>
      <c r="AD263" s="52">
        <v>50</v>
      </c>
      <c r="AE263" s="44">
        <v>1924</v>
      </c>
      <c r="AF263" s="44">
        <v>0</v>
      </c>
      <c r="AG263" s="1">
        <v>801</v>
      </c>
      <c r="AH263" s="1">
        <v>98</v>
      </c>
      <c r="AI263" s="11">
        <f t="shared" si="24"/>
        <v>899</v>
      </c>
      <c r="AJ263" s="44">
        <v>4.6019982623805404</v>
      </c>
      <c r="AK263" s="44">
        <v>23.366666666666699</v>
      </c>
      <c r="AL263" s="44">
        <v>6.5913096175910499E-2</v>
      </c>
      <c r="AM263" s="44">
        <v>4.6679113585564496</v>
      </c>
      <c r="AN263" s="44">
        <v>4.5360851662046304</v>
      </c>
      <c r="AO263" s="44"/>
      <c r="AP263" s="44"/>
    </row>
    <row r="264" spans="1:42" x14ac:dyDescent="0.35">
      <c r="A264" s="3">
        <v>44367</v>
      </c>
      <c r="B264" s="103"/>
      <c r="C264" s="69" t="s">
        <v>257</v>
      </c>
      <c r="D264" s="70">
        <f t="shared" si="20"/>
        <v>1</v>
      </c>
      <c r="E264" s="46"/>
      <c r="F264" s="14">
        <v>-5000</v>
      </c>
      <c r="G264" s="29">
        <f t="shared" si="21"/>
        <v>11280</v>
      </c>
      <c r="H264" s="26" t="s">
        <v>258</v>
      </c>
      <c r="I264" s="51">
        <v>6376</v>
      </c>
      <c r="J264" s="51">
        <v>1420</v>
      </c>
      <c r="K264" s="1">
        <v>-1339.4556563448455</v>
      </c>
      <c r="L264" s="1">
        <f t="shared" si="22"/>
        <v>1</v>
      </c>
      <c r="M264" s="1">
        <v>-1294.839929819007</v>
      </c>
      <c r="N264" s="1">
        <v>-1359.7051804234941</v>
      </c>
      <c r="O264" s="63">
        <v>90</v>
      </c>
      <c r="P264" s="51">
        <v>3551</v>
      </c>
      <c r="Q264" s="1"/>
      <c r="R264" s="44">
        <v>26</v>
      </c>
      <c r="S264" s="44">
        <f t="shared" si="23"/>
        <v>78.800000000000011</v>
      </c>
      <c r="T264" s="63">
        <v>72.400000000000006</v>
      </c>
      <c r="U264" s="63">
        <v>75.099999999999994</v>
      </c>
      <c r="V264" s="1">
        <v>71.599999999999994</v>
      </c>
      <c r="W264" s="1">
        <v>72</v>
      </c>
      <c r="X264" s="1">
        <v>77</v>
      </c>
      <c r="Y264" s="6">
        <v>2.63</v>
      </c>
      <c r="Z264" s="6">
        <v>12</v>
      </c>
      <c r="AA264" s="44">
        <v>6023</v>
      </c>
      <c r="AB264" s="51">
        <v>25000</v>
      </c>
      <c r="AC264" s="44">
        <v>2.54666666666667</v>
      </c>
      <c r="AD264" s="52">
        <v>50</v>
      </c>
      <c r="AE264" s="44">
        <v>1922</v>
      </c>
      <c r="AF264" s="44">
        <v>0</v>
      </c>
      <c r="AG264" s="1">
        <v>806</v>
      </c>
      <c r="AH264" s="1">
        <v>96</v>
      </c>
      <c r="AI264" s="11">
        <f t="shared" si="24"/>
        <v>902</v>
      </c>
      <c r="AJ264" s="44">
        <v>4.61560592850915</v>
      </c>
      <c r="AK264" s="44">
        <v>23.4583333333333</v>
      </c>
      <c r="AL264" s="44">
        <v>7.7832274499241696E-2</v>
      </c>
      <c r="AM264" s="44">
        <v>4.6934382030083999</v>
      </c>
      <c r="AN264" s="44">
        <v>4.5377736540099098</v>
      </c>
      <c r="AO264" s="44"/>
      <c r="AP264" s="44"/>
    </row>
    <row r="265" spans="1:42" x14ac:dyDescent="0.35">
      <c r="A265" s="3">
        <v>44368</v>
      </c>
      <c r="B265" s="103"/>
      <c r="C265" s="69" t="s">
        <v>257</v>
      </c>
      <c r="D265" s="70">
        <f t="shared" si="20"/>
        <v>1</v>
      </c>
      <c r="E265" s="46"/>
      <c r="F265" s="14">
        <v>-5000</v>
      </c>
      <c r="G265" s="29">
        <f t="shared" si="21"/>
        <v>11280</v>
      </c>
      <c r="H265" s="26" t="s">
        <v>258</v>
      </c>
      <c r="I265" s="51">
        <v>6256</v>
      </c>
      <c r="J265" s="51">
        <v>1398</v>
      </c>
      <c r="K265" s="1">
        <v>-1317.2020884093774</v>
      </c>
      <c r="L265" s="1">
        <f t="shared" si="22"/>
        <v>1</v>
      </c>
      <c r="M265" s="1">
        <v>-1300.2505099369803</v>
      </c>
      <c r="N265" s="1">
        <v>-1339.1952179603154</v>
      </c>
      <c r="O265" s="63">
        <v>89</v>
      </c>
      <c r="P265" s="51">
        <v>3676</v>
      </c>
      <c r="Q265" s="1"/>
      <c r="R265" s="44">
        <v>26</v>
      </c>
      <c r="S265" s="44">
        <f t="shared" si="23"/>
        <v>78.800000000000011</v>
      </c>
      <c r="T265" s="63">
        <v>71.900000000000006</v>
      </c>
      <c r="U265" s="63">
        <v>74.5</v>
      </c>
      <c r="V265" s="1">
        <v>71.599999999999994</v>
      </c>
      <c r="W265" s="1">
        <v>72</v>
      </c>
      <c r="X265" s="1">
        <v>77</v>
      </c>
      <c r="Y265" s="6">
        <v>2.83</v>
      </c>
      <c r="Z265" s="6">
        <v>12</v>
      </c>
      <c r="AA265" s="44">
        <v>6192</v>
      </c>
      <c r="AB265" s="51">
        <v>25000</v>
      </c>
      <c r="AC265" s="44">
        <v>2.4833333333333298</v>
      </c>
      <c r="AD265" s="52">
        <v>50</v>
      </c>
      <c r="AE265" s="44">
        <v>2052</v>
      </c>
      <c r="AF265" s="44">
        <v>0</v>
      </c>
      <c r="AG265" s="1">
        <v>808</v>
      </c>
      <c r="AH265" s="1">
        <v>99</v>
      </c>
      <c r="AI265" s="11">
        <f t="shared" si="24"/>
        <v>907</v>
      </c>
      <c r="AJ265" s="44">
        <v>4.6587619877942501</v>
      </c>
      <c r="AK265" s="44">
        <v>23.758333333333301</v>
      </c>
      <c r="AL265" s="44">
        <v>7.4812366400805699E-2</v>
      </c>
      <c r="AM265" s="44">
        <v>4.7335743541950501</v>
      </c>
      <c r="AN265" s="44">
        <v>4.5839496213934403</v>
      </c>
      <c r="AO265" s="44"/>
      <c r="AP265" s="44"/>
    </row>
    <row r="266" spans="1:42" x14ac:dyDescent="0.35">
      <c r="A266" s="3"/>
      <c r="B266" s="103"/>
      <c r="C266" s="14"/>
      <c r="D266" s="70"/>
      <c r="E266" s="46"/>
      <c r="F266" s="14"/>
      <c r="G266" s="29">
        <f t="shared" si="21"/>
        <v>11280</v>
      </c>
      <c r="H266" s="26"/>
      <c r="I266" s="5"/>
      <c r="J266" s="62"/>
      <c r="K266" s="1"/>
      <c r="L266" s="1"/>
      <c r="M266" s="1"/>
      <c r="O266" s="1"/>
      <c r="P266" s="5"/>
      <c r="Q266" s="1"/>
      <c r="R266" s="7"/>
      <c r="S266" s="44">
        <f t="shared" si="23"/>
        <v>32</v>
      </c>
      <c r="T266" s="1"/>
      <c r="U266" s="1"/>
      <c r="V266" s="1"/>
      <c r="W266" s="1"/>
      <c r="X266" s="1"/>
      <c r="Y266" s="6"/>
      <c r="Z266" s="6"/>
      <c r="AA266" s="6"/>
      <c r="AB266" s="51">
        <v>25000</v>
      </c>
      <c r="AC266" s="6"/>
      <c r="AD266" s="52">
        <v>50</v>
      </c>
      <c r="AE266" s="44"/>
      <c r="AF266" s="44">
        <v>0</v>
      </c>
      <c r="AI266" s="1"/>
      <c r="AJ266" s="44">
        <v>4.8958372753074704</v>
      </c>
      <c r="AK266" s="44">
        <v>23.941666666666698</v>
      </c>
      <c r="AL266" s="44">
        <v>7.7386301527815504E-2</v>
      </c>
      <c r="AM266" s="44">
        <v>4.9732235768352897</v>
      </c>
      <c r="AN266" s="44">
        <v>4.8184509737796599</v>
      </c>
      <c r="AO266" s="44"/>
      <c r="AP266" s="44"/>
    </row>
    <row r="267" spans="1:42" x14ac:dyDescent="0.35">
      <c r="A267" s="3"/>
      <c r="B267" s="103"/>
      <c r="C267" s="14"/>
      <c r="D267" s="70"/>
      <c r="E267" s="46"/>
      <c r="F267" s="14"/>
      <c r="G267" s="29"/>
      <c r="H267" s="26"/>
      <c r="I267" s="5"/>
      <c r="J267" s="62"/>
      <c r="K267" s="1"/>
      <c r="L267" s="1"/>
      <c r="M267" s="1"/>
      <c r="O267" s="1"/>
      <c r="P267" s="5"/>
      <c r="Q267" s="1"/>
      <c r="R267" s="7"/>
      <c r="S267" s="7"/>
      <c r="T267" s="1"/>
      <c r="U267" s="1"/>
      <c r="V267" s="1"/>
      <c r="W267" s="1"/>
      <c r="X267" s="1"/>
      <c r="Y267" s="6"/>
      <c r="Z267" s="6"/>
      <c r="AA267" s="6"/>
      <c r="AB267" s="11"/>
      <c r="AC267" s="6"/>
      <c r="AD267" s="6"/>
      <c r="AE267" s="44"/>
      <c r="AF267" s="44"/>
      <c r="AI267" s="1"/>
      <c r="AK267" s="44"/>
      <c r="AL267" s="44"/>
      <c r="AM267" s="44"/>
      <c r="AN267" s="44"/>
      <c r="AO267" s="44"/>
      <c r="AP267" s="44"/>
    </row>
    <row r="268" spans="1:42" x14ac:dyDescent="0.35">
      <c r="A268" s="3"/>
      <c r="B268" s="103"/>
      <c r="C268" s="14"/>
      <c r="D268" s="70"/>
      <c r="E268" s="46"/>
      <c r="F268" s="14"/>
      <c r="G268" s="29"/>
      <c r="H268" s="26"/>
      <c r="I268" s="5"/>
      <c r="J268" s="62"/>
      <c r="K268" s="1"/>
      <c r="L268" s="1"/>
      <c r="M268" s="1"/>
      <c r="O268" s="1"/>
      <c r="P268" s="5"/>
      <c r="Q268" s="1"/>
      <c r="R268" s="7"/>
      <c r="S268" s="7"/>
      <c r="T268" s="1"/>
      <c r="U268" s="1"/>
      <c r="V268" s="1"/>
      <c r="W268" s="1"/>
      <c r="X268" s="1"/>
      <c r="Y268" s="6"/>
      <c r="Z268" s="6"/>
      <c r="AA268" s="6"/>
      <c r="AB268" s="11"/>
      <c r="AC268" s="6"/>
      <c r="AD268" s="6"/>
      <c r="AE268" s="44"/>
      <c r="AF268" s="44"/>
      <c r="AI268" s="1"/>
      <c r="AK268" s="44"/>
      <c r="AL268" s="44"/>
      <c r="AM268" s="44"/>
      <c r="AN268" s="44"/>
      <c r="AO268" s="44"/>
      <c r="AP268" s="44"/>
    </row>
    <row r="269" spans="1:42" x14ac:dyDescent="0.35">
      <c r="A269" s="3"/>
      <c r="B269" s="103"/>
      <c r="C269" s="14"/>
      <c r="D269" s="70"/>
      <c r="E269" s="46"/>
      <c r="F269" s="14"/>
      <c r="G269" s="29"/>
      <c r="H269" s="26"/>
      <c r="I269" s="5"/>
      <c r="J269" s="62"/>
      <c r="K269" s="1"/>
      <c r="L269" s="1"/>
      <c r="M269" s="1"/>
      <c r="O269" s="1"/>
      <c r="P269" s="5"/>
      <c r="Q269" s="1"/>
      <c r="R269" s="7"/>
      <c r="S269" s="7"/>
      <c r="T269" s="1"/>
      <c r="U269" s="1"/>
      <c r="V269" s="1"/>
      <c r="W269" s="1"/>
      <c r="X269" s="1"/>
      <c r="Y269" s="6"/>
      <c r="Z269" s="6"/>
      <c r="AA269" s="6"/>
      <c r="AB269" s="11"/>
      <c r="AC269" s="6"/>
      <c r="AD269" s="6"/>
      <c r="AE269" s="44"/>
      <c r="AF269" s="44"/>
      <c r="AI269" s="1"/>
      <c r="AK269" s="44"/>
      <c r="AL269" s="44"/>
      <c r="AM269" s="44"/>
      <c r="AN269" s="44"/>
      <c r="AO269" s="44"/>
      <c r="AP269" s="44"/>
    </row>
    <row r="270" spans="1:42" x14ac:dyDescent="0.35">
      <c r="A270" s="3"/>
      <c r="B270" s="106"/>
      <c r="C270" s="14"/>
      <c r="D270" s="70"/>
      <c r="E270" s="46"/>
      <c r="F270" s="14"/>
      <c r="G270" s="29"/>
      <c r="H270" s="26"/>
      <c r="I270" s="5"/>
      <c r="J270" s="62"/>
      <c r="K270" s="1"/>
      <c r="L270" s="1"/>
      <c r="M270" s="1"/>
      <c r="O270" s="1"/>
      <c r="P270" s="5"/>
      <c r="Q270" s="1"/>
      <c r="R270" s="7"/>
      <c r="S270" s="7"/>
      <c r="T270" s="1"/>
      <c r="U270" s="1"/>
      <c r="V270" s="1"/>
      <c r="W270" s="1"/>
      <c r="X270" s="1"/>
      <c r="Y270" s="6"/>
      <c r="Z270" s="6"/>
      <c r="AA270" s="6"/>
      <c r="AB270" s="11"/>
      <c r="AC270" s="6"/>
      <c r="AD270" s="6"/>
      <c r="AE270" s="44"/>
      <c r="AF270" s="44"/>
      <c r="AI270" s="1"/>
      <c r="AK270" s="44"/>
      <c r="AL270" s="44"/>
      <c r="AM270" s="44"/>
      <c r="AN270" s="44"/>
      <c r="AO270" s="44"/>
      <c r="AP270" s="44"/>
    </row>
    <row r="271" spans="1:42" x14ac:dyDescent="0.35">
      <c r="A271" s="3"/>
      <c r="B271" s="103"/>
      <c r="C271" s="14"/>
      <c r="D271" s="70"/>
      <c r="E271" s="46"/>
      <c r="F271" s="14"/>
      <c r="G271" s="29"/>
      <c r="H271" s="26"/>
      <c r="I271" s="5"/>
      <c r="J271" s="62"/>
      <c r="K271" s="1"/>
      <c r="L271" s="1"/>
      <c r="M271" s="1"/>
      <c r="O271" s="1"/>
      <c r="P271" s="5"/>
      <c r="Q271" s="1"/>
      <c r="R271" s="7"/>
      <c r="S271" s="7"/>
      <c r="T271" s="1"/>
      <c r="U271" s="1"/>
      <c r="V271" s="1"/>
      <c r="W271" s="1"/>
      <c r="X271" s="1"/>
      <c r="Y271" s="6"/>
      <c r="Z271" s="6"/>
      <c r="AA271" s="6"/>
      <c r="AB271" s="11"/>
      <c r="AC271" s="6"/>
      <c r="AD271" s="6"/>
      <c r="AE271" s="44"/>
      <c r="AF271" s="44"/>
      <c r="AI271" s="1"/>
      <c r="AK271" s="44"/>
      <c r="AL271" s="44"/>
      <c r="AM271" s="44"/>
      <c r="AN271" s="44"/>
      <c r="AO271" s="44"/>
      <c r="AP271" s="44"/>
    </row>
    <row r="272" spans="1:42" x14ac:dyDescent="0.35">
      <c r="A272" s="3"/>
      <c r="B272" s="104"/>
      <c r="C272" s="14"/>
      <c r="D272" s="70"/>
      <c r="E272" s="46"/>
      <c r="F272" s="14"/>
      <c r="G272" s="29"/>
      <c r="H272" s="26"/>
      <c r="I272" s="5"/>
      <c r="J272" s="62"/>
      <c r="K272" s="1"/>
      <c r="L272" s="1"/>
      <c r="M272" s="1"/>
      <c r="O272" s="1"/>
      <c r="P272" s="5"/>
      <c r="Q272" s="1"/>
      <c r="R272" s="7"/>
      <c r="S272" s="7"/>
      <c r="T272" s="1"/>
      <c r="U272" s="1"/>
      <c r="V272" s="1"/>
      <c r="W272" s="1"/>
      <c r="X272" s="1"/>
      <c r="Y272" s="6"/>
      <c r="Z272" s="6"/>
      <c r="AA272" s="6"/>
      <c r="AB272" s="11"/>
      <c r="AC272" s="6"/>
      <c r="AD272" s="6"/>
      <c r="AE272" s="44"/>
      <c r="AF272" s="44"/>
      <c r="AI272" s="1"/>
      <c r="AK272" s="44"/>
      <c r="AL272" s="44"/>
      <c r="AM272" s="44"/>
      <c r="AN272" s="44"/>
      <c r="AO272" s="44"/>
      <c r="AP272" s="44"/>
    </row>
    <row r="273" spans="1:35" x14ac:dyDescent="0.35">
      <c r="A273" s="3"/>
      <c r="B273" s="104"/>
      <c r="C273" s="14"/>
      <c r="D273" s="70"/>
      <c r="E273" s="46"/>
      <c r="F273" s="14"/>
      <c r="G273" s="29"/>
      <c r="H273" s="26"/>
      <c r="I273" s="5"/>
      <c r="J273" s="62"/>
      <c r="K273" s="1"/>
      <c r="L273" s="1"/>
      <c r="M273" s="1"/>
      <c r="O273" s="1"/>
      <c r="P273" s="5"/>
      <c r="Q273" s="1"/>
      <c r="R273" s="7"/>
      <c r="S273" s="7"/>
      <c r="T273" s="1"/>
      <c r="U273" s="1"/>
      <c r="V273" s="1"/>
      <c r="W273" s="1"/>
      <c r="X273" s="1"/>
      <c r="Y273" s="6"/>
      <c r="Z273" s="6"/>
      <c r="AA273" s="6"/>
      <c r="AB273" s="11"/>
      <c r="AC273" s="6"/>
      <c r="AD273" s="6"/>
      <c r="AE273" s="44"/>
      <c r="AF273" s="44"/>
      <c r="AI273" s="1"/>
    </row>
    <row r="274" spans="1:35" x14ac:dyDescent="0.35">
      <c r="A274" s="3"/>
      <c r="B274" s="106"/>
      <c r="C274" s="14"/>
      <c r="D274" s="70"/>
      <c r="E274" s="46"/>
      <c r="F274" s="14"/>
      <c r="G274" s="29"/>
      <c r="H274" s="26"/>
      <c r="I274" s="5"/>
      <c r="J274" s="62"/>
      <c r="K274" s="1"/>
      <c r="L274" s="1"/>
      <c r="M274" s="1"/>
      <c r="O274" s="1"/>
      <c r="P274" s="5"/>
      <c r="Q274" s="1"/>
      <c r="R274" s="7"/>
      <c r="S274" s="7"/>
      <c r="T274" s="1"/>
      <c r="U274" s="1"/>
      <c r="V274" s="1"/>
      <c r="W274" s="1"/>
      <c r="X274" s="1"/>
      <c r="Y274" s="6"/>
      <c r="Z274" s="6"/>
      <c r="AA274" s="6"/>
      <c r="AB274" s="11"/>
      <c r="AC274" s="6"/>
      <c r="AD274" s="6"/>
      <c r="AE274" s="44"/>
      <c r="AF274" s="44"/>
      <c r="AI274" s="1"/>
    </row>
    <row r="275" spans="1:35" x14ac:dyDescent="0.35">
      <c r="A275" s="3"/>
      <c r="B275" s="103"/>
      <c r="C275" s="26"/>
      <c r="D275" s="14"/>
      <c r="F275" s="14"/>
      <c r="G275" s="29"/>
      <c r="H275" s="26"/>
      <c r="I275" s="5"/>
      <c r="J275" s="62"/>
      <c r="K275" s="1"/>
      <c r="L275" s="1"/>
      <c r="M275" s="1"/>
      <c r="O275" s="1"/>
      <c r="P275" s="5"/>
      <c r="Q275" s="1"/>
      <c r="R275" s="7"/>
      <c r="S275" s="7"/>
      <c r="T275" s="1"/>
      <c r="U275" s="1"/>
      <c r="V275" s="1"/>
      <c r="W275" s="1"/>
      <c r="X275" s="1"/>
      <c r="Y275" s="6"/>
      <c r="Z275" s="6"/>
      <c r="AA275" s="6"/>
      <c r="AB275" s="11"/>
      <c r="AC275" s="6"/>
      <c r="AD275" s="6"/>
      <c r="AE275" s="44"/>
      <c r="AF275" s="44"/>
      <c r="AI275" s="1"/>
    </row>
    <row r="276" spans="1:35" x14ac:dyDescent="0.35">
      <c r="A276" s="44"/>
      <c r="K276" s="44"/>
      <c r="L276" s="44"/>
      <c r="M276" s="44"/>
      <c r="O276" s="44"/>
      <c r="P276" s="44"/>
      <c r="U276" s="44"/>
      <c r="V276" s="44"/>
      <c r="W276" s="44"/>
      <c r="AC276" s="44"/>
      <c r="AD276" s="44"/>
      <c r="AE276" s="44"/>
      <c r="AI276" s="44"/>
    </row>
    <row r="277" spans="1:35" x14ac:dyDescent="0.35">
      <c r="A277" s="44"/>
      <c r="K277" s="44"/>
      <c r="L277" s="44"/>
      <c r="M277" s="44"/>
      <c r="O277" s="44"/>
      <c r="P277" s="44"/>
      <c r="U277" s="44"/>
      <c r="V277" s="44"/>
      <c r="W277" s="44"/>
      <c r="AC277" s="44"/>
      <c r="AD277" s="44"/>
      <c r="AE277" s="44"/>
      <c r="AI277" s="44"/>
    </row>
    <row r="278" spans="1:35" x14ac:dyDescent="0.35">
      <c r="A278" s="44"/>
      <c r="K278" s="44"/>
      <c r="L278" s="44"/>
      <c r="M278" s="44"/>
      <c r="O278" s="44"/>
      <c r="P278" s="44"/>
      <c r="U278" s="44"/>
      <c r="V278" s="44"/>
      <c r="W278" s="44"/>
      <c r="AC278" s="44"/>
      <c r="AD278" s="44"/>
      <c r="AE278" s="44"/>
      <c r="AI278" s="44"/>
    </row>
    <row r="279" spans="1:35" x14ac:dyDescent="0.35">
      <c r="A279" s="44"/>
      <c r="K279" s="44"/>
      <c r="L279" s="44"/>
      <c r="M279" s="44"/>
      <c r="O279" s="44"/>
      <c r="P279" s="44"/>
      <c r="U279" s="44"/>
      <c r="V279" s="44"/>
      <c r="W279" s="44"/>
      <c r="AC279" s="44"/>
      <c r="AD279" s="44"/>
      <c r="AE279" s="44"/>
      <c r="AI279" s="44"/>
    </row>
    <row r="280" spans="1:35" x14ac:dyDescent="0.35">
      <c r="A280" s="44"/>
      <c r="K280" s="44"/>
      <c r="L280" s="44"/>
      <c r="M280" s="44"/>
      <c r="O280" s="44"/>
      <c r="P280" s="44"/>
      <c r="U280" s="44"/>
      <c r="V280" s="44"/>
      <c r="W280" s="44"/>
      <c r="AC280" s="44"/>
      <c r="AD280" s="44"/>
      <c r="AE280" s="44"/>
      <c r="AI280" s="44"/>
    </row>
    <row r="281" spans="1:35" x14ac:dyDescent="0.35">
      <c r="A281" s="44"/>
      <c r="K281" s="44"/>
      <c r="L281" s="44"/>
      <c r="M281" s="44"/>
      <c r="O281" s="44"/>
      <c r="P281" s="44"/>
      <c r="U281" s="44"/>
      <c r="V281" s="44"/>
      <c r="W281" s="44"/>
      <c r="AC281" s="44"/>
      <c r="AD281" s="44"/>
      <c r="AE281" s="44"/>
      <c r="AI281" s="44"/>
    </row>
    <row r="282" spans="1:35" x14ac:dyDescent="0.35">
      <c r="A282" s="44"/>
      <c r="K282" s="44"/>
      <c r="L282" s="44"/>
      <c r="M282" s="44"/>
      <c r="O282" s="44"/>
      <c r="P282" s="44"/>
      <c r="U282" s="44"/>
      <c r="V282" s="44"/>
      <c r="W282" s="44"/>
      <c r="AC282" s="44"/>
      <c r="AD282" s="44"/>
      <c r="AE282" s="44"/>
      <c r="AI282" s="44"/>
    </row>
    <row r="283" spans="1:35" x14ac:dyDescent="0.35">
      <c r="A283" s="44"/>
      <c r="K283" s="44"/>
      <c r="L283" s="44"/>
      <c r="M283" s="44"/>
      <c r="O283" s="44"/>
      <c r="P283" s="44"/>
      <c r="U283" s="44"/>
      <c r="V283" s="44"/>
      <c r="W283" s="44"/>
      <c r="AC283" s="44"/>
      <c r="AD283" s="44"/>
      <c r="AE283" s="44"/>
      <c r="AI283" s="44"/>
    </row>
    <row r="284" spans="1:35" x14ac:dyDescent="0.35">
      <c r="A284" s="44"/>
      <c r="K284" s="44"/>
      <c r="L284" s="44"/>
      <c r="M284" s="44"/>
      <c r="O284" s="44"/>
      <c r="P284" s="44"/>
      <c r="U284" s="44"/>
      <c r="V284" s="44"/>
      <c r="W284" s="44"/>
      <c r="AC284" s="44"/>
      <c r="AD284" s="44"/>
      <c r="AE284" s="44"/>
      <c r="AI284" s="44"/>
    </row>
    <row r="285" spans="1:35" x14ac:dyDescent="0.35">
      <c r="A285" s="44"/>
      <c r="K285" s="44"/>
      <c r="L285" s="44"/>
      <c r="M285" s="44"/>
      <c r="O285" s="44"/>
      <c r="P285" s="44"/>
      <c r="U285" s="44"/>
      <c r="V285" s="44"/>
      <c r="W285" s="44"/>
      <c r="AC285" s="44"/>
      <c r="AD285" s="44"/>
      <c r="AE285" s="44"/>
      <c r="AI285" s="44"/>
    </row>
    <row r="286" spans="1:35" x14ac:dyDescent="0.35">
      <c r="A286" s="44"/>
      <c r="K286" s="44"/>
      <c r="L286" s="44"/>
      <c r="M286" s="44"/>
      <c r="O286" s="44"/>
      <c r="P286" s="44"/>
      <c r="U286" s="44"/>
      <c r="V286" s="44"/>
      <c r="W286" s="44"/>
      <c r="AC286" s="44"/>
      <c r="AD286" s="44"/>
      <c r="AE286" s="44"/>
      <c r="AI286" s="44"/>
    </row>
    <row r="287" spans="1:35" x14ac:dyDescent="0.35">
      <c r="A287" s="44"/>
      <c r="K287" s="44"/>
      <c r="L287" s="44"/>
      <c r="M287" s="44"/>
      <c r="O287" s="44"/>
      <c r="P287" s="44"/>
      <c r="U287" s="44"/>
      <c r="V287" s="44"/>
      <c r="W287" s="44"/>
      <c r="AC287" s="44"/>
      <c r="AD287" s="44"/>
      <c r="AE287" s="44"/>
      <c r="AI287" s="44"/>
    </row>
    <row r="288" spans="1:35" x14ac:dyDescent="0.35">
      <c r="A288" s="44"/>
      <c r="K288" s="44"/>
      <c r="L288" s="44"/>
      <c r="M288" s="44"/>
      <c r="O288" s="44"/>
      <c r="P288" s="44"/>
      <c r="U288" s="44"/>
      <c r="V288" s="44"/>
      <c r="W288" s="44"/>
      <c r="AC288" s="44"/>
      <c r="AD288" s="44"/>
      <c r="AE288" s="44"/>
      <c r="AI288" s="44"/>
    </row>
  </sheetData>
  <conditionalFormatting sqref="C2:C265">
    <cfRule type="containsText" priority="1" operator="containsText" text="c">
      <formula>NOT(ISERROR(SEARCH("c",C2)))</formula>
    </cfRule>
  </conditionalFormatting>
  <dataValidations count="1">
    <dataValidation type="list" allowBlank="1" showInputMessage="1" showErrorMessage="1" sqref="B76 B113 B39" xr:uid="{863950D5-22BD-4A96-BFCF-77768E35B56F}">
      <formula1>Controllingfactors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A3C3-5512-4F87-9F28-F11B98E2EAAB}">
  <dimension ref="A1:E571"/>
  <sheetViews>
    <sheetView topLeftCell="A562" workbookViewId="0">
      <selection activeCell="A10" sqref="A10"/>
    </sheetView>
  </sheetViews>
  <sheetFormatPr defaultRowHeight="14.5" x14ac:dyDescent="0.35"/>
  <cols>
    <col min="2" max="2" width="48.36328125" bestFit="1" customWidth="1"/>
    <col min="3" max="4" width="11.90625" bestFit="1" customWidth="1"/>
    <col min="5" max="5" width="32.54296875" bestFit="1" customWidth="1"/>
  </cols>
  <sheetData>
    <row r="1" spans="1:5" ht="15.5" x14ac:dyDescent="0.35">
      <c r="A1" s="80" t="s">
        <v>263</v>
      </c>
      <c r="B1" s="80" t="s">
        <v>264</v>
      </c>
      <c r="C1" s="80" t="s">
        <v>265</v>
      </c>
      <c r="D1" s="80" t="s">
        <v>266</v>
      </c>
      <c r="E1" s="80" t="s">
        <v>267</v>
      </c>
    </row>
    <row r="2" spans="1:5" ht="15.5" x14ac:dyDescent="0.35">
      <c r="A2" s="78" t="s">
        <v>268</v>
      </c>
      <c r="B2" s="78" t="s">
        <v>269</v>
      </c>
      <c r="C2" s="79">
        <v>44131</v>
      </c>
      <c r="D2" s="79">
        <v>44138</v>
      </c>
      <c r="E2" s="78"/>
    </row>
    <row r="3" spans="1:5" ht="15.5" x14ac:dyDescent="0.35">
      <c r="A3" s="78" t="s">
        <v>270</v>
      </c>
      <c r="B3" s="78" t="s">
        <v>269</v>
      </c>
      <c r="C3" s="79">
        <v>44138</v>
      </c>
      <c r="D3" s="79">
        <v>44145</v>
      </c>
      <c r="E3" s="78"/>
    </row>
    <row r="4" spans="1:5" ht="15.5" x14ac:dyDescent="0.35">
      <c r="A4" s="78" t="s">
        <v>271</v>
      </c>
      <c r="B4" s="78" t="s">
        <v>269</v>
      </c>
      <c r="C4" s="79">
        <v>44145</v>
      </c>
      <c r="D4" s="79">
        <v>44152</v>
      </c>
      <c r="E4" s="78"/>
    </row>
    <row r="5" spans="1:5" ht="15.5" x14ac:dyDescent="0.35">
      <c r="A5" s="78" t="s">
        <v>272</v>
      </c>
      <c r="B5" s="78" t="s">
        <v>269</v>
      </c>
      <c r="C5" s="79">
        <v>44152</v>
      </c>
      <c r="D5" s="79">
        <v>44159</v>
      </c>
      <c r="E5" s="78"/>
    </row>
    <row r="6" spans="1:5" ht="15.5" x14ac:dyDescent="0.35">
      <c r="A6" s="78" t="s">
        <v>273</v>
      </c>
      <c r="B6" s="78" t="s">
        <v>269</v>
      </c>
      <c r="C6" s="79">
        <v>44159</v>
      </c>
      <c r="D6" s="79">
        <v>44166</v>
      </c>
      <c r="E6" s="78"/>
    </row>
    <row r="7" spans="1:5" ht="15.5" x14ac:dyDescent="0.35">
      <c r="A7" s="78" t="s">
        <v>274</v>
      </c>
      <c r="B7" s="78" t="s">
        <v>269</v>
      </c>
      <c r="C7" s="79">
        <v>44166</v>
      </c>
      <c r="D7" s="79">
        <v>44173</v>
      </c>
      <c r="E7" s="78"/>
    </row>
    <row r="8" spans="1:5" ht="15.5" x14ac:dyDescent="0.35">
      <c r="A8" s="78" t="s">
        <v>275</v>
      </c>
      <c r="B8" s="78" t="s">
        <v>269</v>
      </c>
      <c r="C8" s="79">
        <v>44173</v>
      </c>
      <c r="D8" s="79">
        <v>44180</v>
      </c>
      <c r="E8" s="78"/>
    </row>
    <row r="9" spans="1:5" ht="15.5" x14ac:dyDescent="0.35">
      <c r="A9" s="78" t="s">
        <v>276</v>
      </c>
      <c r="B9" s="78" t="s">
        <v>269</v>
      </c>
      <c r="C9" s="79">
        <v>44180</v>
      </c>
      <c r="D9" s="79">
        <v>44187</v>
      </c>
      <c r="E9" s="78"/>
    </row>
    <row r="10" spans="1:5" ht="15.5" x14ac:dyDescent="0.35">
      <c r="A10" s="78" t="s">
        <v>277</v>
      </c>
      <c r="B10" s="78" t="s">
        <v>269</v>
      </c>
      <c r="C10" s="79">
        <v>44187</v>
      </c>
      <c r="D10" s="79">
        <v>44194</v>
      </c>
      <c r="E10" s="78"/>
    </row>
    <row r="11" spans="1:5" ht="15.5" x14ac:dyDescent="0.35">
      <c r="A11" s="78" t="s">
        <v>278</v>
      </c>
      <c r="B11" s="78" t="s">
        <v>269</v>
      </c>
      <c r="C11" s="79">
        <v>44194</v>
      </c>
      <c r="D11" s="79">
        <v>44201</v>
      </c>
      <c r="E11" s="78"/>
    </row>
    <row r="12" spans="1:5" ht="15.5" x14ac:dyDescent="0.35">
      <c r="A12" s="78" t="s">
        <v>279</v>
      </c>
      <c r="B12" s="78" t="s">
        <v>269</v>
      </c>
      <c r="C12" s="79">
        <v>44201</v>
      </c>
      <c r="D12" s="79">
        <v>44208</v>
      </c>
      <c r="E12" s="78"/>
    </row>
    <row r="13" spans="1:5" ht="15.5" x14ac:dyDescent="0.35">
      <c r="A13" s="78" t="s">
        <v>280</v>
      </c>
      <c r="B13" s="78" t="s">
        <v>269</v>
      </c>
      <c r="C13" s="79">
        <v>44208</v>
      </c>
      <c r="D13" s="79">
        <v>44215</v>
      </c>
      <c r="E13" s="78"/>
    </row>
    <row r="14" spans="1:5" ht="15.5" x14ac:dyDescent="0.35">
      <c r="A14" s="78" t="s">
        <v>281</v>
      </c>
      <c r="B14" s="78" t="s">
        <v>269</v>
      </c>
      <c r="C14" s="79">
        <v>44215</v>
      </c>
      <c r="D14" s="79">
        <v>44222</v>
      </c>
      <c r="E14" s="78"/>
    </row>
    <row r="15" spans="1:5" ht="15.5" x14ac:dyDescent="0.35">
      <c r="A15" s="78" t="s">
        <v>282</v>
      </c>
      <c r="B15" s="78" t="s">
        <v>269</v>
      </c>
      <c r="C15" s="79">
        <v>44222</v>
      </c>
      <c r="D15" s="79">
        <v>44229</v>
      </c>
      <c r="E15" s="78"/>
    </row>
    <row r="16" spans="1:5" ht="15.5" x14ac:dyDescent="0.35">
      <c r="A16" s="78" t="s">
        <v>283</v>
      </c>
      <c r="B16" s="78" t="s">
        <v>269</v>
      </c>
      <c r="C16" s="79">
        <v>44229</v>
      </c>
      <c r="D16" s="79">
        <v>44236</v>
      </c>
      <c r="E16" s="78"/>
    </row>
    <row r="17" spans="1:5" ht="15.5" x14ac:dyDescent="0.35">
      <c r="A17" s="78" t="s">
        <v>284</v>
      </c>
      <c r="B17" s="78" t="s">
        <v>269</v>
      </c>
      <c r="C17" s="79">
        <v>44236</v>
      </c>
      <c r="D17" s="79">
        <v>44243</v>
      </c>
      <c r="E17" s="78"/>
    </row>
    <row r="18" spans="1:5" ht="15.5" x14ac:dyDescent="0.35">
      <c r="A18" s="78" t="s">
        <v>285</v>
      </c>
      <c r="B18" s="78" t="s">
        <v>269</v>
      </c>
      <c r="C18" s="79">
        <v>44243</v>
      </c>
      <c r="D18" s="79">
        <v>44250</v>
      </c>
      <c r="E18" s="78"/>
    </row>
    <row r="19" spans="1:5" ht="15.5" x14ac:dyDescent="0.35">
      <c r="A19" s="78" t="s">
        <v>286</v>
      </c>
      <c r="B19" s="78" t="s">
        <v>269</v>
      </c>
      <c r="C19" s="79">
        <v>44250</v>
      </c>
      <c r="D19" s="79">
        <v>44257</v>
      </c>
      <c r="E19" s="78"/>
    </row>
    <row r="20" spans="1:5" ht="15.5" x14ac:dyDescent="0.35">
      <c r="A20" s="78" t="s">
        <v>287</v>
      </c>
      <c r="B20" s="78" t="s">
        <v>269</v>
      </c>
      <c r="C20" s="79">
        <v>44257</v>
      </c>
      <c r="D20" s="79">
        <v>44264</v>
      </c>
      <c r="E20" s="78"/>
    </row>
    <row r="21" spans="1:5" ht="15.5" x14ac:dyDescent="0.35">
      <c r="A21" s="78" t="s">
        <v>288</v>
      </c>
      <c r="B21" s="78" t="s">
        <v>269</v>
      </c>
      <c r="C21" s="79">
        <v>44264</v>
      </c>
      <c r="D21" s="79">
        <v>44271</v>
      </c>
      <c r="E21" s="78"/>
    </row>
    <row r="22" spans="1:5" ht="15.5" x14ac:dyDescent="0.35">
      <c r="A22" s="78" t="s">
        <v>289</v>
      </c>
      <c r="B22" s="78" t="s">
        <v>269</v>
      </c>
      <c r="C22" s="79">
        <v>44271</v>
      </c>
      <c r="D22" s="79">
        <v>44278</v>
      </c>
      <c r="E22" s="78"/>
    </row>
    <row r="23" spans="1:5" ht="15.5" x14ac:dyDescent="0.35">
      <c r="A23" s="78" t="s">
        <v>290</v>
      </c>
      <c r="B23" s="78" t="s">
        <v>269</v>
      </c>
      <c r="C23" s="79">
        <v>44278</v>
      </c>
      <c r="D23" s="79">
        <v>44285</v>
      </c>
      <c r="E23" s="78"/>
    </row>
    <row r="24" spans="1:5" ht="15.5" x14ac:dyDescent="0.35">
      <c r="A24" s="78" t="s">
        <v>291</v>
      </c>
      <c r="B24" s="78" t="s">
        <v>269</v>
      </c>
      <c r="C24" s="79">
        <v>44285</v>
      </c>
      <c r="D24" s="79">
        <v>44292</v>
      </c>
      <c r="E24" s="78"/>
    </row>
    <row r="25" spans="1:5" ht="15.5" x14ac:dyDescent="0.35">
      <c r="A25" s="78" t="s">
        <v>292</v>
      </c>
      <c r="B25" s="78" t="s">
        <v>269</v>
      </c>
      <c r="C25" s="79">
        <v>44292</v>
      </c>
      <c r="D25" s="79">
        <v>44299</v>
      </c>
      <c r="E25" s="78"/>
    </row>
    <row r="26" spans="1:5" ht="15.5" x14ac:dyDescent="0.35">
      <c r="A26" s="78" t="s">
        <v>293</v>
      </c>
      <c r="B26" s="78" t="s">
        <v>269</v>
      </c>
      <c r="C26" s="79">
        <v>44299</v>
      </c>
      <c r="D26" s="79">
        <v>44306</v>
      </c>
      <c r="E26" s="78"/>
    </row>
    <row r="27" spans="1:5" ht="15.5" x14ac:dyDescent="0.35">
      <c r="A27" s="78" t="s">
        <v>294</v>
      </c>
      <c r="B27" s="78" t="s">
        <v>269</v>
      </c>
      <c r="C27" s="79">
        <v>44306</v>
      </c>
      <c r="D27" s="79">
        <v>44313</v>
      </c>
      <c r="E27" s="78"/>
    </row>
    <row r="28" spans="1:5" ht="15.5" x14ac:dyDescent="0.35">
      <c r="A28" s="78" t="s">
        <v>295</v>
      </c>
      <c r="B28" s="78" t="s">
        <v>269</v>
      </c>
      <c r="C28" s="79">
        <v>44313</v>
      </c>
      <c r="D28" s="79">
        <v>44320</v>
      </c>
      <c r="E28" s="78"/>
    </row>
    <row r="29" spans="1:5" ht="15.5" x14ac:dyDescent="0.35">
      <c r="A29" s="78" t="s">
        <v>296</v>
      </c>
      <c r="B29" s="78" t="s">
        <v>269</v>
      </c>
      <c r="C29" s="79">
        <v>44320</v>
      </c>
      <c r="D29" s="79">
        <v>44327</v>
      </c>
      <c r="E29" s="78"/>
    </row>
    <row r="30" spans="1:5" ht="15.5" x14ac:dyDescent="0.35">
      <c r="A30" s="78" t="s">
        <v>297</v>
      </c>
      <c r="B30" s="78" t="s">
        <v>269</v>
      </c>
      <c r="C30" s="79">
        <v>44327</v>
      </c>
      <c r="D30" s="79">
        <v>44334</v>
      </c>
      <c r="E30" s="78"/>
    </row>
    <row r="31" spans="1:5" ht="15.5" x14ac:dyDescent="0.35">
      <c r="A31" s="78" t="s">
        <v>298</v>
      </c>
      <c r="B31" s="78" t="s">
        <v>269</v>
      </c>
      <c r="C31" s="79">
        <v>44334</v>
      </c>
      <c r="D31" s="79">
        <v>44341</v>
      </c>
      <c r="E31" s="78"/>
    </row>
    <row r="32" spans="1:5" ht="15.5" x14ac:dyDescent="0.35">
      <c r="A32" s="78" t="s">
        <v>299</v>
      </c>
      <c r="B32" s="78" t="s">
        <v>269</v>
      </c>
      <c r="C32" s="79">
        <v>44341</v>
      </c>
      <c r="D32" s="79">
        <v>44348</v>
      </c>
      <c r="E32" s="78"/>
    </row>
    <row r="33" spans="1:5" ht="15.5" x14ac:dyDescent="0.35">
      <c r="A33" s="78" t="s">
        <v>300</v>
      </c>
      <c r="B33" s="78" t="s">
        <v>269</v>
      </c>
      <c r="C33" s="79">
        <v>44348</v>
      </c>
      <c r="D33" s="79">
        <v>44355</v>
      </c>
      <c r="E33" s="78"/>
    </row>
    <row r="34" spans="1:5" ht="15.5" x14ac:dyDescent="0.35">
      <c r="A34" s="78" t="s">
        <v>301</v>
      </c>
      <c r="B34" s="78" t="s">
        <v>269</v>
      </c>
      <c r="C34" s="79">
        <v>44355</v>
      </c>
      <c r="D34" s="79">
        <v>44362</v>
      </c>
      <c r="E34" s="78"/>
    </row>
    <row r="35" spans="1:5" ht="15.5" x14ac:dyDescent="0.35">
      <c r="A35" s="78" t="s">
        <v>302</v>
      </c>
      <c r="B35" s="78" t="s">
        <v>269</v>
      </c>
      <c r="C35" s="79">
        <v>44362</v>
      </c>
      <c r="D35" s="79">
        <v>44369</v>
      </c>
      <c r="E35" s="78"/>
    </row>
    <row r="36" spans="1:5" ht="15.5" x14ac:dyDescent="0.35">
      <c r="A36" s="78" t="s">
        <v>303</v>
      </c>
      <c r="B36" s="78" t="s">
        <v>269</v>
      </c>
      <c r="C36" s="79">
        <v>44369</v>
      </c>
      <c r="D36" s="79">
        <v>44376</v>
      </c>
      <c r="E36" s="78"/>
    </row>
    <row r="37" spans="1:5" ht="15.5" x14ac:dyDescent="0.35">
      <c r="A37" s="78" t="s">
        <v>268</v>
      </c>
      <c r="B37" s="78" t="s">
        <v>304</v>
      </c>
      <c r="C37" s="79">
        <v>44131</v>
      </c>
      <c r="D37" s="79">
        <v>44138</v>
      </c>
      <c r="E37" s="78" t="s">
        <v>305</v>
      </c>
    </row>
    <row r="38" spans="1:5" ht="15.5" x14ac:dyDescent="0.35">
      <c r="A38" s="78" t="s">
        <v>270</v>
      </c>
      <c r="B38" s="78" t="s">
        <v>304</v>
      </c>
      <c r="C38" s="79">
        <v>44138</v>
      </c>
      <c r="D38" s="79">
        <v>44145</v>
      </c>
      <c r="E38" s="78"/>
    </row>
    <row r="39" spans="1:5" ht="15.5" x14ac:dyDescent="0.35">
      <c r="A39" s="78" t="s">
        <v>271</v>
      </c>
      <c r="B39" s="78" t="s">
        <v>304</v>
      </c>
      <c r="C39" s="79">
        <v>44145</v>
      </c>
      <c r="D39" s="79">
        <v>44152</v>
      </c>
      <c r="E39" s="78"/>
    </row>
    <row r="40" spans="1:5" ht="15.5" x14ac:dyDescent="0.35">
      <c r="A40" s="78" t="s">
        <v>272</v>
      </c>
      <c r="B40" s="78" t="s">
        <v>304</v>
      </c>
      <c r="C40" s="79">
        <v>44152</v>
      </c>
      <c r="D40" s="79">
        <v>44159</v>
      </c>
      <c r="E40" s="78"/>
    </row>
    <row r="41" spans="1:5" ht="15.5" x14ac:dyDescent="0.35">
      <c r="A41" s="78" t="s">
        <v>273</v>
      </c>
      <c r="B41" s="78" t="s">
        <v>304</v>
      </c>
      <c r="C41" s="79">
        <v>44159</v>
      </c>
      <c r="D41" s="79">
        <v>44166</v>
      </c>
      <c r="E41" s="78"/>
    </row>
    <row r="42" spans="1:5" ht="15.5" x14ac:dyDescent="0.35">
      <c r="A42" s="78" t="s">
        <v>274</v>
      </c>
      <c r="B42" s="78" t="s">
        <v>304</v>
      </c>
      <c r="C42" s="79">
        <v>44166</v>
      </c>
      <c r="D42" s="79">
        <v>44173</v>
      </c>
      <c r="E42" s="78"/>
    </row>
    <row r="43" spans="1:5" ht="15.5" x14ac:dyDescent="0.35">
      <c r="A43" s="78" t="s">
        <v>275</v>
      </c>
      <c r="B43" s="78" t="s">
        <v>304</v>
      </c>
      <c r="C43" s="79">
        <v>44173</v>
      </c>
      <c r="D43" s="79">
        <v>44180</v>
      </c>
      <c r="E43" s="78"/>
    </row>
    <row r="44" spans="1:5" ht="15.5" x14ac:dyDescent="0.35">
      <c r="A44" s="78" t="s">
        <v>276</v>
      </c>
      <c r="B44" s="78" t="s">
        <v>304</v>
      </c>
      <c r="C44" s="79">
        <v>44180</v>
      </c>
      <c r="D44" s="79">
        <v>44187</v>
      </c>
      <c r="E44" s="78"/>
    </row>
    <row r="45" spans="1:5" ht="15.5" x14ac:dyDescent="0.35">
      <c r="A45" s="78" t="s">
        <v>277</v>
      </c>
      <c r="B45" s="78" t="s">
        <v>304</v>
      </c>
      <c r="C45" s="79">
        <v>44187</v>
      </c>
      <c r="D45" s="79">
        <v>44194</v>
      </c>
      <c r="E45" s="78"/>
    </row>
    <row r="46" spans="1:5" ht="15.5" x14ac:dyDescent="0.35">
      <c r="A46" s="78" t="s">
        <v>278</v>
      </c>
      <c r="B46" s="78" t="s">
        <v>304</v>
      </c>
      <c r="C46" s="79">
        <v>44194</v>
      </c>
      <c r="D46" s="79">
        <v>44201</v>
      </c>
      <c r="E46" s="78"/>
    </row>
    <row r="47" spans="1:5" ht="15.5" x14ac:dyDescent="0.35">
      <c r="A47" s="78" t="s">
        <v>279</v>
      </c>
      <c r="B47" s="78" t="s">
        <v>304</v>
      </c>
      <c r="C47" s="79">
        <v>44201</v>
      </c>
      <c r="D47" s="79">
        <v>44208</v>
      </c>
      <c r="E47" s="78"/>
    </row>
    <row r="48" spans="1:5" ht="15.5" x14ac:dyDescent="0.35">
      <c r="A48" s="78" t="s">
        <v>280</v>
      </c>
      <c r="B48" s="78" t="s">
        <v>304</v>
      </c>
      <c r="C48" s="79">
        <v>44208</v>
      </c>
      <c r="D48" s="79">
        <v>44215</v>
      </c>
      <c r="E48" s="78"/>
    </row>
    <row r="49" spans="1:5" ht="15.5" x14ac:dyDescent="0.35">
      <c r="A49" s="78" t="s">
        <v>281</v>
      </c>
      <c r="B49" s="78" t="s">
        <v>304</v>
      </c>
      <c r="C49" s="79">
        <v>44215</v>
      </c>
      <c r="D49" s="79">
        <v>44222</v>
      </c>
      <c r="E49" s="78"/>
    </row>
    <row r="50" spans="1:5" ht="15.5" x14ac:dyDescent="0.35">
      <c r="A50" s="78" t="s">
        <v>282</v>
      </c>
      <c r="B50" s="78" t="s">
        <v>304</v>
      </c>
      <c r="C50" s="79">
        <v>44222</v>
      </c>
      <c r="D50" s="79">
        <v>44229</v>
      </c>
      <c r="E50" s="78"/>
    </row>
    <row r="51" spans="1:5" ht="15.5" x14ac:dyDescent="0.35">
      <c r="A51" s="78" t="s">
        <v>283</v>
      </c>
      <c r="B51" s="78" t="s">
        <v>304</v>
      </c>
      <c r="C51" s="79">
        <v>44229</v>
      </c>
      <c r="D51" s="79">
        <v>44236</v>
      </c>
      <c r="E51" s="78"/>
    </row>
    <row r="52" spans="1:5" ht="15.5" x14ac:dyDescent="0.35">
      <c r="A52" s="78" t="s">
        <v>284</v>
      </c>
      <c r="B52" s="78" t="s">
        <v>304</v>
      </c>
      <c r="C52" s="79">
        <v>44236</v>
      </c>
      <c r="D52" s="79">
        <v>44243</v>
      </c>
      <c r="E52" s="78"/>
    </row>
    <row r="53" spans="1:5" ht="15.5" x14ac:dyDescent="0.35">
      <c r="A53" s="78" t="s">
        <v>285</v>
      </c>
      <c r="B53" s="78" t="s">
        <v>304</v>
      </c>
      <c r="C53" s="79">
        <v>44243</v>
      </c>
      <c r="D53" s="79">
        <v>44250</v>
      </c>
      <c r="E53" s="78"/>
    </row>
    <row r="54" spans="1:5" ht="15.5" x14ac:dyDescent="0.35">
      <c r="A54" s="78" t="s">
        <v>286</v>
      </c>
      <c r="B54" s="78" t="s">
        <v>304</v>
      </c>
      <c r="C54" s="79">
        <v>44250</v>
      </c>
      <c r="D54" s="79">
        <v>44257</v>
      </c>
      <c r="E54" s="78"/>
    </row>
    <row r="55" spans="1:5" ht="15.5" x14ac:dyDescent="0.35">
      <c r="A55" s="78" t="s">
        <v>287</v>
      </c>
      <c r="B55" s="78" t="s">
        <v>304</v>
      </c>
      <c r="C55" s="79">
        <v>44257</v>
      </c>
      <c r="D55" s="79">
        <v>44264</v>
      </c>
      <c r="E55" s="78"/>
    </row>
    <row r="56" spans="1:5" ht="15.5" x14ac:dyDescent="0.35">
      <c r="A56" s="78" t="s">
        <v>288</v>
      </c>
      <c r="B56" s="78" t="s">
        <v>304</v>
      </c>
      <c r="C56" s="79">
        <v>44264</v>
      </c>
      <c r="D56" s="79">
        <v>44271</v>
      </c>
      <c r="E56" s="78"/>
    </row>
    <row r="57" spans="1:5" ht="15.5" x14ac:dyDescent="0.35">
      <c r="A57" s="78" t="s">
        <v>289</v>
      </c>
      <c r="B57" s="78" t="s">
        <v>304</v>
      </c>
      <c r="C57" s="79">
        <v>44271</v>
      </c>
      <c r="D57" s="79">
        <v>44278</v>
      </c>
      <c r="E57" s="78"/>
    </row>
    <row r="58" spans="1:5" ht="15.5" x14ac:dyDescent="0.35">
      <c r="A58" s="78" t="s">
        <v>290</v>
      </c>
      <c r="B58" s="78" t="s">
        <v>304</v>
      </c>
      <c r="C58" s="79">
        <v>44278</v>
      </c>
      <c r="D58" s="79">
        <v>44285</v>
      </c>
      <c r="E58" s="78"/>
    </row>
    <row r="59" spans="1:5" ht="15.5" x14ac:dyDescent="0.35">
      <c r="A59" s="78" t="s">
        <v>291</v>
      </c>
      <c r="B59" s="78" t="s">
        <v>304</v>
      </c>
      <c r="C59" s="79">
        <v>44285</v>
      </c>
      <c r="D59" s="79">
        <v>44292</v>
      </c>
      <c r="E59" s="78"/>
    </row>
    <row r="60" spans="1:5" ht="15.5" x14ac:dyDescent="0.35">
      <c r="A60" s="78" t="s">
        <v>292</v>
      </c>
      <c r="B60" s="78" t="s">
        <v>304</v>
      </c>
      <c r="C60" s="79">
        <v>44292</v>
      </c>
      <c r="D60" s="79">
        <v>44299</v>
      </c>
      <c r="E60" s="78"/>
    </row>
    <row r="61" spans="1:5" ht="15.5" x14ac:dyDescent="0.35">
      <c r="A61" s="78" t="s">
        <v>293</v>
      </c>
      <c r="B61" s="78" t="s">
        <v>304</v>
      </c>
      <c r="C61" s="79">
        <v>44299</v>
      </c>
      <c r="D61" s="79">
        <v>44306</v>
      </c>
      <c r="E61" s="78"/>
    </row>
    <row r="62" spans="1:5" ht="15.5" x14ac:dyDescent="0.35">
      <c r="A62" s="78" t="s">
        <v>294</v>
      </c>
      <c r="B62" s="78" t="s">
        <v>304</v>
      </c>
      <c r="C62" s="79">
        <v>44306</v>
      </c>
      <c r="D62" s="79">
        <v>44313</v>
      </c>
      <c r="E62" s="78"/>
    </row>
    <row r="63" spans="1:5" ht="15.5" x14ac:dyDescent="0.35">
      <c r="A63" s="78" t="s">
        <v>295</v>
      </c>
      <c r="B63" s="78" t="s">
        <v>304</v>
      </c>
      <c r="C63" s="79">
        <v>44313</v>
      </c>
      <c r="D63" s="79">
        <v>44320</v>
      </c>
      <c r="E63" s="78"/>
    </row>
    <row r="64" spans="1:5" ht="15.5" x14ac:dyDescent="0.35">
      <c r="A64" s="78" t="s">
        <v>296</v>
      </c>
      <c r="B64" s="78" t="s">
        <v>304</v>
      </c>
      <c r="C64" s="79">
        <v>44320</v>
      </c>
      <c r="D64" s="79">
        <v>44327</v>
      </c>
      <c r="E64" s="78"/>
    </row>
    <row r="65" spans="1:5" ht="15.5" x14ac:dyDescent="0.35">
      <c r="A65" s="78" t="s">
        <v>297</v>
      </c>
      <c r="B65" s="78" t="s">
        <v>304</v>
      </c>
      <c r="C65" s="79">
        <v>44327</v>
      </c>
      <c r="D65" s="79">
        <v>44334</v>
      </c>
      <c r="E65" s="78"/>
    </row>
    <row r="66" spans="1:5" ht="15.5" x14ac:dyDescent="0.35">
      <c r="A66" s="78" t="s">
        <v>298</v>
      </c>
      <c r="B66" s="78" t="s">
        <v>304</v>
      </c>
      <c r="C66" s="79">
        <v>44334</v>
      </c>
      <c r="D66" s="79">
        <v>44341</v>
      </c>
      <c r="E66" s="78"/>
    </row>
    <row r="67" spans="1:5" ht="15.5" x14ac:dyDescent="0.35">
      <c r="A67" s="78" t="s">
        <v>299</v>
      </c>
      <c r="B67" s="78" t="s">
        <v>304</v>
      </c>
      <c r="C67" s="79">
        <v>44341</v>
      </c>
      <c r="D67" s="79">
        <v>44348</v>
      </c>
      <c r="E67" s="78"/>
    </row>
    <row r="68" spans="1:5" ht="15.5" x14ac:dyDescent="0.35">
      <c r="A68" s="78" t="s">
        <v>300</v>
      </c>
      <c r="B68" s="78" t="s">
        <v>304</v>
      </c>
      <c r="C68" s="79">
        <v>44348</v>
      </c>
      <c r="D68" s="79">
        <v>44355</v>
      </c>
      <c r="E68" s="78"/>
    </row>
    <row r="69" spans="1:5" ht="15.5" x14ac:dyDescent="0.35">
      <c r="A69" s="78" t="s">
        <v>301</v>
      </c>
      <c r="B69" s="78" t="s">
        <v>304</v>
      </c>
      <c r="C69" s="79">
        <v>44355</v>
      </c>
      <c r="D69" s="79">
        <v>44362</v>
      </c>
      <c r="E69" s="78"/>
    </row>
    <row r="70" spans="1:5" ht="15.5" x14ac:dyDescent="0.35">
      <c r="A70" s="78" t="s">
        <v>302</v>
      </c>
      <c r="B70" s="78" t="s">
        <v>304</v>
      </c>
      <c r="C70" s="79">
        <v>44362</v>
      </c>
      <c r="D70" s="79">
        <v>44369</v>
      </c>
      <c r="E70" s="78"/>
    </row>
    <row r="71" spans="1:5" ht="15.5" x14ac:dyDescent="0.35">
      <c r="A71" s="78" t="s">
        <v>303</v>
      </c>
      <c r="B71" s="78" t="s">
        <v>304</v>
      </c>
      <c r="C71" s="79">
        <v>44369</v>
      </c>
      <c r="D71" s="79">
        <v>44376</v>
      </c>
      <c r="E71" s="78"/>
    </row>
    <row r="72" spans="1:5" ht="15.5" x14ac:dyDescent="0.35">
      <c r="A72" s="78" t="s">
        <v>268</v>
      </c>
      <c r="B72" s="78" t="s">
        <v>306</v>
      </c>
      <c r="C72" s="79">
        <v>44131</v>
      </c>
      <c r="D72" s="79">
        <v>44138</v>
      </c>
      <c r="E72" s="78" t="s">
        <v>305</v>
      </c>
    </row>
    <row r="73" spans="1:5" ht="15.5" x14ac:dyDescent="0.35">
      <c r="A73" s="78" t="s">
        <v>270</v>
      </c>
      <c r="B73" s="78" t="s">
        <v>306</v>
      </c>
      <c r="C73" s="79">
        <v>44138</v>
      </c>
      <c r="D73" s="79">
        <v>44145</v>
      </c>
      <c r="E73" s="78" t="s">
        <v>305</v>
      </c>
    </row>
    <row r="74" spans="1:5" ht="15.5" x14ac:dyDescent="0.35">
      <c r="A74" s="78" t="s">
        <v>271</v>
      </c>
      <c r="B74" s="78" t="s">
        <v>306</v>
      </c>
      <c r="C74" s="79">
        <v>44145</v>
      </c>
      <c r="D74" s="79">
        <v>44152</v>
      </c>
      <c r="E74" s="78"/>
    </row>
    <row r="75" spans="1:5" ht="15.5" x14ac:dyDescent="0.35">
      <c r="A75" s="78" t="s">
        <v>272</v>
      </c>
      <c r="B75" s="78" t="s">
        <v>306</v>
      </c>
      <c r="C75" s="79">
        <v>44152</v>
      </c>
      <c r="D75" s="79">
        <v>44159</v>
      </c>
      <c r="E75" s="78"/>
    </row>
    <row r="76" spans="1:5" ht="15.5" x14ac:dyDescent="0.35">
      <c r="A76" s="78" t="s">
        <v>273</v>
      </c>
      <c r="B76" s="78" t="s">
        <v>306</v>
      </c>
      <c r="C76" s="79">
        <v>44159</v>
      </c>
      <c r="D76" s="79">
        <v>44166</v>
      </c>
      <c r="E76" s="78"/>
    </row>
    <row r="77" spans="1:5" ht="15.5" x14ac:dyDescent="0.35">
      <c r="A77" s="78" t="s">
        <v>274</v>
      </c>
      <c r="B77" s="78" t="s">
        <v>306</v>
      </c>
      <c r="C77" s="79">
        <v>44166</v>
      </c>
      <c r="D77" s="79">
        <v>44173</v>
      </c>
      <c r="E77" s="78"/>
    </row>
    <row r="78" spans="1:5" ht="15.5" x14ac:dyDescent="0.35">
      <c r="A78" s="78" t="s">
        <v>275</v>
      </c>
      <c r="B78" s="78" t="s">
        <v>306</v>
      </c>
      <c r="C78" s="79">
        <v>44173</v>
      </c>
      <c r="D78" s="79">
        <v>44180</v>
      </c>
      <c r="E78" s="78"/>
    </row>
    <row r="79" spans="1:5" ht="15.5" x14ac:dyDescent="0.35">
      <c r="A79" s="78" t="s">
        <v>276</v>
      </c>
      <c r="B79" s="78" t="s">
        <v>306</v>
      </c>
      <c r="C79" s="79">
        <v>44180</v>
      </c>
      <c r="D79" s="79">
        <v>44187</v>
      </c>
      <c r="E79" s="78"/>
    </row>
    <row r="80" spans="1:5" ht="15.5" x14ac:dyDescent="0.35">
      <c r="A80" s="78" t="s">
        <v>277</v>
      </c>
      <c r="B80" s="78" t="s">
        <v>306</v>
      </c>
      <c r="C80" s="79">
        <v>44187</v>
      </c>
      <c r="D80" s="79">
        <v>44194</v>
      </c>
      <c r="E80" s="78"/>
    </row>
    <row r="81" spans="1:5" ht="15.5" x14ac:dyDescent="0.35">
      <c r="A81" s="78" t="s">
        <v>278</v>
      </c>
      <c r="B81" s="78" t="s">
        <v>306</v>
      </c>
      <c r="C81" s="79">
        <v>44194</v>
      </c>
      <c r="D81" s="79">
        <v>44201</v>
      </c>
      <c r="E81" s="78"/>
    </row>
    <row r="82" spans="1:5" ht="31" x14ac:dyDescent="0.35">
      <c r="A82" s="78" t="s">
        <v>279</v>
      </c>
      <c r="B82" s="78" t="s">
        <v>306</v>
      </c>
      <c r="C82" s="79">
        <v>44201</v>
      </c>
      <c r="D82" s="79">
        <v>44208</v>
      </c>
      <c r="E82" s="78" t="s">
        <v>307</v>
      </c>
    </row>
    <row r="83" spans="1:5" ht="15.5" x14ac:dyDescent="0.35">
      <c r="A83" s="78" t="s">
        <v>280</v>
      </c>
      <c r="B83" s="78" t="s">
        <v>306</v>
      </c>
      <c r="C83" s="79">
        <v>44208</v>
      </c>
      <c r="D83" s="79">
        <v>44215</v>
      </c>
      <c r="E83" s="78"/>
    </row>
    <row r="84" spans="1:5" ht="15.5" x14ac:dyDescent="0.35">
      <c r="A84" s="78" t="s">
        <v>281</v>
      </c>
      <c r="B84" s="78" t="s">
        <v>306</v>
      </c>
      <c r="C84" s="79">
        <v>44215</v>
      </c>
      <c r="D84" s="79">
        <v>44222</v>
      </c>
      <c r="E84" s="78"/>
    </row>
    <row r="85" spans="1:5" ht="15.5" x14ac:dyDescent="0.35">
      <c r="A85" s="78" t="s">
        <v>282</v>
      </c>
      <c r="B85" s="78" t="s">
        <v>306</v>
      </c>
      <c r="C85" s="79">
        <v>44222</v>
      </c>
      <c r="D85" s="79">
        <v>44229</v>
      </c>
      <c r="E85" s="78"/>
    </row>
    <row r="86" spans="1:5" ht="15.5" x14ac:dyDescent="0.35">
      <c r="A86" s="78" t="s">
        <v>283</v>
      </c>
      <c r="B86" s="78" t="s">
        <v>306</v>
      </c>
      <c r="C86" s="79">
        <v>44229</v>
      </c>
      <c r="D86" s="79">
        <v>44236</v>
      </c>
      <c r="E86" s="78"/>
    </row>
    <row r="87" spans="1:5" ht="15.5" x14ac:dyDescent="0.35">
      <c r="A87" s="78" t="s">
        <v>284</v>
      </c>
      <c r="B87" s="78" t="s">
        <v>306</v>
      </c>
      <c r="C87" s="79">
        <v>44236</v>
      </c>
      <c r="D87" s="79">
        <v>44243</v>
      </c>
      <c r="E87" s="78"/>
    </row>
    <row r="88" spans="1:5" ht="15.5" x14ac:dyDescent="0.35">
      <c r="A88" s="78" t="s">
        <v>285</v>
      </c>
      <c r="B88" s="78" t="s">
        <v>306</v>
      </c>
      <c r="C88" s="79">
        <v>44243</v>
      </c>
      <c r="D88" s="79">
        <v>44250</v>
      </c>
      <c r="E88" s="78"/>
    </row>
    <row r="89" spans="1:5" ht="15.5" x14ac:dyDescent="0.35">
      <c r="A89" s="78" t="s">
        <v>286</v>
      </c>
      <c r="B89" s="78" t="s">
        <v>306</v>
      </c>
      <c r="C89" s="79">
        <v>44250</v>
      </c>
      <c r="D89" s="79">
        <v>44257</v>
      </c>
      <c r="E89" s="78"/>
    </row>
    <row r="90" spans="1:5" ht="15.5" x14ac:dyDescent="0.35">
      <c r="A90" s="78" t="s">
        <v>287</v>
      </c>
      <c r="B90" s="78" t="s">
        <v>306</v>
      </c>
      <c r="C90" s="79">
        <v>44257</v>
      </c>
      <c r="D90" s="79">
        <v>44264</v>
      </c>
      <c r="E90" s="78"/>
    </row>
    <row r="91" spans="1:5" ht="15.5" x14ac:dyDescent="0.35">
      <c r="A91" s="78" t="s">
        <v>288</v>
      </c>
      <c r="B91" s="78" t="s">
        <v>306</v>
      </c>
      <c r="C91" s="79">
        <v>44264</v>
      </c>
      <c r="D91" s="79">
        <v>44271</v>
      </c>
      <c r="E91" s="78"/>
    </row>
    <row r="92" spans="1:5" ht="15.5" x14ac:dyDescent="0.35">
      <c r="A92" s="78" t="s">
        <v>289</v>
      </c>
      <c r="B92" s="78" t="s">
        <v>306</v>
      </c>
      <c r="C92" s="79">
        <v>44271</v>
      </c>
      <c r="D92" s="79">
        <v>44278</v>
      </c>
      <c r="E92" s="78"/>
    </row>
    <row r="93" spans="1:5" ht="15.5" x14ac:dyDescent="0.35">
      <c r="A93" s="78" t="s">
        <v>290</v>
      </c>
      <c r="B93" s="78" t="s">
        <v>306</v>
      </c>
      <c r="C93" s="79">
        <v>44278</v>
      </c>
      <c r="D93" s="79">
        <v>44285</v>
      </c>
      <c r="E93" s="78"/>
    </row>
    <row r="94" spans="1:5" ht="15.5" x14ac:dyDescent="0.35">
      <c r="A94" s="78" t="s">
        <v>291</v>
      </c>
      <c r="B94" s="78" t="s">
        <v>306</v>
      </c>
      <c r="C94" s="79">
        <v>44285</v>
      </c>
      <c r="D94" s="79">
        <v>44292</v>
      </c>
      <c r="E94" s="78"/>
    </row>
    <row r="95" spans="1:5" ht="15.5" x14ac:dyDescent="0.35">
      <c r="A95" s="78" t="s">
        <v>292</v>
      </c>
      <c r="B95" s="78" t="s">
        <v>306</v>
      </c>
      <c r="C95" s="79">
        <v>44292</v>
      </c>
      <c r="D95" s="79">
        <v>44299</v>
      </c>
      <c r="E95" s="78"/>
    </row>
    <row r="96" spans="1:5" ht="15.5" x14ac:dyDescent="0.35">
      <c r="A96" s="78" t="s">
        <v>293</v>
      </c>
      <c r="B96" s="78" t="s">
        <v>306</v>
      </c>
      <c r="C96" s="79">
        <v>44299</v>
      </c>
      <c r="D96" s="79">
        <v>44306</v>
      </c>
      <c r="E96" s="78"/>
    </row>
    <row r="97" spans="1:5" ht="15.5" x14ac:dyDescent="0.35">
      <c r="A97" s="78" t="s">
        <v>294</v>
      </c>
      <c r="B97" s="78" t="s">
        <v>306</v>
      </c>
      <c r="C97" s="79">
        <v>44306</v>
      </c>
      <c r="D97" s="79">
        <v>44313</v>
      </c>
      <c r="E97" s="78"/>
    </row>
    <row r="98" spans="1:5" ht="15.5" x14ac:dyDescent="0.35">
      <c r="A98" s="78" t="s">
        <v>295</v>
      </c>
      <c r="B98" s="78" t="s">
        <v>306</v>
      </c>
      <c r="C98" s="79">
        <v>44313</v>
      </c>
      <c r="D98" s="79">
        <v>44320</v>
      </c>
      <c r="E98" s="78"/>
    </row>
    <row r="99" spans="1:5" ht="15.5" x14ac:dyDescent="0.35">
      <c r="A99" s="78" t="s">
        <v>296</v>
      </c>
      <c r="B99" s="78" t="s">
        <v>306</v>
      </c>
      <c r="C99" s="79">
        <v>44320</v>
      </c>
      <c r="D99" s="79">
        <v>44327</v>
      </c>
      <c r="E99" s="78"/>
    </row>
    <row r="100" spans="1:5" ht="15.5" x14ac:dyDescent="0.35">
      <c r="A100" s="78" t="s">
        <v>297</v>
      </c>
      <c r="B100" s="78" t="s">
        <v>306</v>
      </c>
      <c r="C100" s="79">
        <v>44327</v>
      </c>
      <c r="D100" s="79">
        <v>44334</v>
      </c>
      <c r="E100" s="78"/>
    </row>
    <row r="101" spans="1:5" ht="15.5" x14ac:dyDescent="0.35">
      <c r="A101" s="78" t="s">
        <v>298</v>
      </c>
      <c r="B101" s="78" t="s">
        <v>306</v>
      </c>
      <c r="C101" s="79">
        <v>44334</v>
      </c>
      <c r="D101" s="79">
        <v>44341</v>
      </c>
      <c r="E101" s="78"/>
    </row>
    <row r="102" spans="1:5" ht="15.5" x14ac:dyDescent="0.35">
      <c r="A102" s="78" t="s">
        <v>299</v>
      </c>
      <c r="B102" s="78" t="s">
        <v>306</v>
      </c>
      <c r="C102" s="79">
        <v>44341</v>
      </c>
      <c r="D102" s="79">
        <v>44348</v>
      </c>
      <c r="E102" s="78"/>
    </row>
    <row r="103" spans="1:5" ht="15.5" x14ac:dyDescent="0.35">
      <c r="A103" s="78" t="s">
        <v>300</v>
      </c>
      <c r="B103" s="78" t="s">
        <v>306</v>
      </c>
      <c r="C103" s="79">
        <v>44348</v>
      </c>
      <c r="D103" s="79">
        <v>44355</v>
      </c>
      <c r="E103" s="78"/>
    </row>
    <row r="104" spans="1:5" ht="15.5" x14ac:dyDescent="0.35">
      <c r="A104" s="78" t="s">
        <v>301</v>
      </c>
      <c r="B104" s="78" t="s">
        <v>306</v>
      </c>
      <c r="C104" s="79">
        <v>44355</v>
      </c>
      <c r="D104" s="79">
        <v>44362</v>
      </c>
      <c r="E104" s="78"/>
    </row>
    <row r="105" spans="1:5" ht="15.5" x14ac:dyDescent="0.35">
      <c r="A105" s="78" t="s">
        <v>302</v>
      </c>
      <c r="B105" s="78" t="s">
        <v>306</v>
      </c>
      <c r="C105" s="79">
        <v>44362</v>
      </c>
      <c r="D105" s="79">
        <v>44369</v>
      </c>
      <c r="E105" s="78"/>
    </row>
    <row r="106" spans="1:5" ht="15.5" x14ac:dyDescent="0.35">
      <c r="A106" s="78" t="s">
        <v>303</v>
      </c>
      <c r="B106" s="78" t="s">
        <v>306</v>
      </c>
      <c r="C106" s="79">
        <v>44369</v>
      </c>
      <c r="D106" s="79">
        <v>44376</v>
      </c>
      <c r="E106" s="78"/>
    </row>
    <row r="107" spans="1:5" ht="15.5" x14ac:dyDescent="0.35">
      <c r="A107" s="78" t="s">
        <v>268</v>
      </c>
      <c r="B107" s="78" t="s">
        <v>308</v>
      </c>
      <c r="C107" s="79">
        <v>44131</v>
      </c>
      <c r="D107" s="79">
        <v>44138</v>
      </c>
      <c r="E107" s="78" t="s">
        <v>305</v>
      </c>
    </row>
    <row r="108" spans="1:5" ht="15.5" x14ac:dyDescent="0.35">
      <c r="A108" s="78" t="s">
        <v>270</v>
      </c>
      <c r="B108" s="78" t="s">
        <v>308</v>
      </c>
      <c r="C108" s="79">
        <v>44138</v>
      </c>
      <c r="D108" s="79">
        <v>44145</v>
      </c>
      <c r="E108" s="78" t="s">
        <v>305</v>
      </c>
    </row>
    <row r="109" spans="1:5" ht="15.5" x14ac:dyDescent="0.35">
      <c r="A109" s="78" t="s">
        <v>271</v>
      </c>
      <c r="B109" s="78" t="s">
        <v>308</v>
      </c>
      <c r="C109" s="79">
        <v>44145</v>
      </c>
      <c r="D109" s="79">
        <v>44152</v>
      </c>
      <c r="E109" s="78" t="s">
        <v>305</v>
      </c>
    </row>
    <row r="110" spans="1:5" ht="15.5" x14ac:dyDescent="0.35">
      <c r="A110" s="78" t="s">
        <v>272</v>
      </c>
      <c r="B110" s="78" t="s">
        <v>308</v>
      </c>
      <c r="C110" s="79">
        <v>44152</v>
      </c>
      <c r="D110" s="79">
        <v>44159</v>
      </c>
      <c r="E110" s="78"/>
    </row>
    <row r="111" spans="1:5" ht="15.5" x14ac:dyDescent="0.35">
      <c r="A111" s="78" t="s">
        <v>273</v>
      </c>
      <c r="B111" s="78" t="s">
        <v>308</v>
      </c>
      <c r="C111" s="79">
        <v>44159</v>
      </c>
      <c r="D111" s="79">
        <v>44166</v>
      </c>
      <c r="E111" s="78"/>
    </row>
    <row r="112" spans="1:5" ht="15.5" x14ac:dyDescent="0.35">
      <c r="A112" s="78" t="s">
        <v>274</v>
      </c>
      <c r="B112" s="78" t="s">
        <v>308</v>
      </c>
      <c r="C112" s="79">
        <v>44166</v>
      </c>
      <c r="D112" s="79">
        <v>44173</v>
      </c>
      <c r="E112" s="78"/>
    </row>
    <row r="113" spans="1:5" ht="15.5" x14ac:dyDescent="0.35">
      <c r="A113" s="78" t="s">
        <v>275</v>
      </c>
      <c r="B113" s="78" t="s">
        <v>308</v>
      </c>
      <c r="C113" s="79">
        <v>44173</v>
      </c>
      <c r="D113" s="79">
        <v>44180</v>
      </c>
      <c r="E113" s="78"/>
    </row>
    <row r="114" spans="1:5" ht="31" x14ac:dyDescent="0.35">
      <c r="A114" s="78" t="s">
        <v>276</v>
      </c>
      <c r="B114" s="78" t="s">
        <v>308</v>
      </c>
      <c r="C114" s="79">
        <v>44180</v>
      </c>
      <c r="D114" s="79">
        <v>44187</v>
      </c>
      <c r="E114" s="78" t="s">
        <v>309</v>
      </c>
    </row>
    <row r="115" spans="1:5" ht="31" x14ac:dyDescent="0.35">
      <c r="A115" s="78" t="s">
        <v>277</v>
      </c>
      <c r="B115" s="78" t="s">
        <v>308</v>
      </c>
      <c r="C115" s="79">
        <v>44187</v>
      </c>
      <c r="D115" s="79">
        <v>44194</v>
      </c>
      <c r="E115" s="78" t="s">
        <v>309</v>
      </c>
    </row>
    <row r="116" spans="1:5" ht="31" x14ac:dyDescent="0.35">
      <c r="A116" s="78" t="s">
        <v>278</v>
      </c>
      <c r="B116" s="78" t="s">
        <v>308</v>
      </c>
      <c r="C116" s="79">
        <v>44194</v>
      </c>
      <c r="D116" s="79">
        <v>44201</v>
      </c>
      <c r="E116" s="78" t="s">
        <v>309</v>
      </c>
    </row>
    <row r="117" spans="1:5" ht="31" x14ac:dyDescent="0.35">
      <c r="A117" s="78" t="s">
        <v>279</v>
      </c>
      <c r="B117" s="78" t="s">
        <v>308</v>
      </c>
      <c r="C117" s="79">
        <v>44201</v>
      </c>
      <c r="D117" s="79">
        <v>44208</v>
      </c>
      <c r="E117" s="78" t="s">
        <v>309</v>
      </c>
    </row>
    <row r="118" spans="1:5" ht="31" x14ac:dyDescent="0.35">
      <c r="A118" s="78" t="s">
        <v>280</v>
      </c>
      <c r="B118" s="78" t="s">
        <v>308</v>
      </c>
      <c r="C118" s="79">
        <v>44208</v>
      </c>
      <c r="D118" s="79">
        <v>44215</v>
      </c>
      <c r="E118" s="78" t="s">
        <v>309</v>
      </c>
    </row>
    <row r="119" spans="1:5" ht="31" x14ac:dyDescent="0.35">
      <c r="A119" s="78" t="s">
        <v>281</v>
      </c>
      <c r="B119" s="78" t="s">
        <v>308</v>
      </c>
      <c r="C119" s="79">
        <v>44215</v>
      </c>
      <c r="D119" s="79">
        <v>44222</v>
      </c>
      <c r="E119" s="78" t="s">
        <v>309</v>
      </c>
    </row>
    <row r="120" spans="1:5" ht="31" x14ac:dyDescent="0.35">
      <c r="A120" s="78" t="s">
        <v>282</v>
      </c>
      <c r="B120" s="78" t="s">
        <v>308</v>
      </c>
      <c r="C120" s="79">
        <v>44222</v>
      </c>
      <c r="D120" s="79">
        <v>44229</v>
      </c>
      <c r="E120" s="78" t="s">
        <v>309</v>
      </c>
    </row>
    <row r="121" spans="1:5" ht="31" x14ac:dyDescent="0.35">
      <c r="A121" s="78" t="s">
        <v>283</v>
      </c>
      <c r="B121" s="78" t="s">
        <v>308</v>
      </c>
      <c r="C121" s="79">
        <v>44229</v>
      </c>
      <c r="D121" s="79">
        <v>44236</v>
      </c>
      <c r="E121" s="78" t="s">
        <v>309</v>
      </c>
    </row>
    <row r="122" spans="1:5" ht="31" x14ac:dyDescent="0.35">
      <c r="A122" s="78" t="s">
        <v>284</v>
      </c>
      <c r="B122" s="78" t="s">
        <v>308</v>
      </c>
      <c r="C122" s="79">
        <v>44236</v>
      </c>
      <c r="D122" s="79">
        <v>44243</v>
      </c>
      <c r="E122" s="78" t="s">
        <v>309</v>
      </c>
    </row>
    <row r="123" spans="1:5" ht="31" x14ac:dyDescent="0.35">
      <c r="A123" s="78" t="s">
        <v>285</v>
      </c>
      <c r="B123" s="78" t="s">
        <v>308</v>
      </c>
      <c r="C123" s="79">
        <v>44243</v>
      </c>
      <c r="D123" s="79">
        <v>44250</v>
      </c>
      <c r="E123" s="78" t="s">
        <v>309</v>
      </c>
    </row>
    <row r="124" spans="1:5" ht="31" x14ac:dyDescent="0.35">
      <c r="A124" s="78" t="s">
        <v>286</v>
      </c>
      <c r="B124" s="78" t="s">
        <v>308</v>
      </c>
      <c r="C124" s="79">
        <v>44250</v>
      </c>
      <c r="D124" s="79">
        <v>44257</v>
      </c>
      <c r="E124" s="78" t="s">
        <v>309</v>
      </c>
    </row>
    <row r="125" spans="1:5" ht="15.5" x14ac:dyDescent="0.35">
      <c r="A125" s="78" t="s">
        <v>287</v>
      </c>
      <c r="B125" s="78" t="s">
        <v>308</v>
      </c>
      <c r="C125" s="79">
        <v>44257</v>
      </c>
      <c r="D125" s="79">
        <v>44264</v>
      </c>
      <c r="E125" s="78"/>
    </row>
    <row r="126" spans="1:5" ht="15.5" x14ac:dyDescent="0.35">
      <c r="A126" s="78" t="s">
        <v>288</v>
      </c>
      <c r="B126" s="78" t="s">
        <v>308</v>
      </c>
      <c r="C126" s="79">
        <v>44264</v>
      </c>
      <c r="D126" s="79">
        <v>44271</v>
      </c>
      <c r="E126" s="78"/>
    </row>
    <row r="127" spans="1:5" ht="15.5" x14ac:dyDescent="0.35">
      <c r="A127" s="78" t="s">
        <v>289</v>
      </c>
      <c r="B127" s="78" t="s">
        <v>308</v>
      </c>
      <c r="C127" s="79">
        <v>44271</v>
      </c>
      <c r="D127" s="79">
        <v>44278</v>
      </c>
      <c r="E127" s="78"/>
    </row>
    <row r="128" spans="1:5" ht="15.5" x14ac:dyDescent="0.35">
      <c r="A128" s="78" t="s">
        <v>290</v>
      </c>
      <c r="B128" s="78" t="s">
        <v>308</v>
      </c>
      <c r="C128" s="79">
        <v>44278</v>
      </c>
      <c r="D128" s="79">
        <v>44285</v>
      </c>
      <c r="E128" s="78"/>
    </row>
    <row r="129" spans="1:5" ht="15.5" x14ac:dyDescent="0.35">
      <c r="A129" s="78" t="s">
        <v>291</v>
      </c>
      <c r="B129" s="78" t="s">
        <v>308</v>
      </c>
      <c r="C129" s="79">
        <v>44285</v>
      </c>
      <c r="D129" s="79">
        <v>44292</v>
      </c>
      <c r="E129" s="78"/>
    </row>
    <row r="130" spans="1:5" ht="15.5" x14ac:dyDescent="0.35">
      <c r="A130" s="78" t="s">
        <v>292</v>
      </c>
      <c r="B130" s="78" t="s">
        <v>308</v>
      </c>
      <c r="C130" s="79">
        <v>44292</v>
      </c>
      <c r="D130" s="79">
        <v>44299</v>
      </c>
      <c r="E130" s="78"/>
    </row>
    <row r="131" spans="1:5" ht="15.5" x14ac:dyDescent="0.35">
      <c r="A131" s="78" t="s">
        <v>293</v>
      </c>
      <c r="B131" s="78" t="s">
        <v>308</v>
      </c>
      <c r="C131" s="79">
        <v>44299</v>
      </c>
      <c r="D131" s="79">
        <v>44306</v>
      </c>
      <c r="E131" s="78"/>
    </row>
    <row r="132" spans="1:5" ht="15.5" x14ac:dyDescent="0.35">
      <c r="A132" s="78" t="s">
        <v>294</v>
      </c>
      <c r="B132" s="78" t="s">
        <v>308</v>
      </c>
      <c r="C132" s="79">
        <v>44306</v>
      </c>
      <c r="D132" s="79">
        <v>44313</v>
      </c>
      <c r="E132" s="78"/>
    </row>
    <row r="133" spans="1:5" ht="31" x14ac:dyDescent="0.35">
      <c r="A133" s="78" t="s">
        <v>295</v>
      </c>
      <c r="B133" s="78" t="s">
        <v>308</v>
      </c>
      <c r="C133" s="79">
        <v>44313</v>
      </c>
      <c r="D133" s="79">
        <v>44320</v>
      </c>
      <c r="E133" s="78" t="s">
        <v>310</v>
      </c>
    </row>
    <row r="134" spans="1:5" ht="15.5" x14ac:dyDescent="0.35">
      <c r="A134" s="78" t="s">
        <v>296</v>
      </c>
      <c r="B134" s="78" t="s">
        <v>308</v>
      </c>
      <c r="C134" s="79">
        <v>44320</v>
      </c>
      <c r="D134" s="79">
        <v>44327</v>
      </c>
      <c r="E134" s="78"/>
    </row>
    <row r="135" spans="1:5" ht="15.5" x14ac:dyDescent="0.35">
      <c r="A135" s="78" t="s">
        <v>297</v>
      </c>
      <c r="B135" s="78" t="s">
        <v>308</v>
      </c>
      <c r="C135" s="79">
        <v>44327</v>
      </c>
      <c r="D135" s="79">
        <v>44334</v>
      </c>
      <c r="E135" s="78"/>
    </row>
    <row r="136" spans="1:5" ht="15.5" x14ac:dyDescent="0.35">
      <c r="A136" s="78" t="s">
        <v>298</v>
      </c>
      <c r="B136" s="78" t="s">
        <v>308</v>
      </c>
      <c r="C136" s="79">
        <v>44334</v>
      </c>
      <c r="D136" s="79">
        <v>44341</v>
      </c>
      <c r="E136" s="78"/>
    </row>
    <row r="137" spans="1:5" ht="15.5" x14ac:dyDescent="0.35">
      <c r="A137" s="78" t="s">
        <v>299</v>
      </c>
      <c r="B137" s="78" t="s">
        <v>308</v>
      </c>
      <c r="C137" s="79">
        <v>44341</v>
      </c>
      <c r="D137" s="79">
        <v>44348</v>
      </c>
      <c r="E137" s="78"/>
    </row>
    <row r="138" spans="1:5" ht="15.5" x14ac:dyDescent="0.35">
      <c r="A138" s="78" t="s">
        <v>300</v>
      </c>
      <c r="B138" s="78" t="s">
        <v>308</v>
      </c>
      <c r="C138" s="79">
        <v>44348</v>
      </c>
      <c r="D138" s="79">
        <v>44355</v>
      </c>
      <c r="E138" s="78"/>
    </row>
    <row r="139" spans="1:5" ht="15.5" x14ac:dyDescent="0.35">
      <c r="A139" s="78" t="s">
        <v>301</v>
      </c>
      <c r="B139" s="78" t="s">
        <v>308</v>
      </c>
      <c r="C139" s="79">
        <v>44355</v>
      </c>
      <c r="D139" s="79">
        <v>44362</v>
      </c>
      <c r="E139" s="78"/>
    </row>
    <row r="140" spans="1:5" ht="15.5" x14ac:dyDescent="0.35">
      <c r="A140" s="78" t="s">
        <v>302</v>
      </c>
      <c r="B140" s="78" t="s">
        <v>308</v>
      </c>
      <c r="C140" s="79">
        <v>44362</v>
      </c>
      <c r="D140" s="79">
        <v>44369</v>
      </c>
      <c r="E140" s="78"/>
    </row>
    <row r="141" spans="1:5" ht="15.5" x14ac:dyDescent="0.35">
      <c r="A141" s="78" t="s">
        <v>303</v>
      </c>
      <c r="B141" s="78" t="s">
        <v>308</v>
      </c>
      <c r="C141" s="79">
        <v>44369</v>
      </c>
      <c r="D141" s="79">
        <v>44376</v>
      </c>
      <c r="E141" s="78"/>
    </row>
    <row r="142" spans="1:5" ht="15.5" x14ac:dyDescent="0.35">
      <c r="A142" s="78" t="s">
        <v>268</v>
      </c>
      <c r="B142" s="78" t="s">
        <v>311</v>
      </c>
      <c r="C142" s="79">
        <v>44131</v>
      </c>
      <c r="D142" s="79">
        <v>44138</v>
      </c>
      <c r="E142" s="78"/>
    </row>
    <row r="143" spans="1:5" ht="15.5" x14ac:dyDescent="0.35">
      <c r="A143" s="78" t="s">
        <v>270</v>
      </c>
      <c r="B143" s="78" t="s">
        <v>311</v>
      </c>
      <c r="C143" s="79">
        <v>44138</v>
      </c>
      <c r="D143" s="79">
        <v>44145</v>
      </c>
      <c r="E143" s="78" t="s">
        <v>305</v>
      </c>
    </row>
    <row r="144" spans="1:5" ht="15.5" x14ac:dyDescent="0.35">
      <c r="A144" s="78" t="s">
        <v>271</v>
      </c>
      <c r="B144" s="78" t="s">
        <v>311</v>
      </c>
      <c r="C144" s="79">
        <v>44145</v>
      </c>
      <c r="D144" s="79">
        <v>44152</v>
      </c>
      <c r="E144" s="78" t="s">
        <v>305</v>
      </c>
    </row>
    <row r="145" spans="1:5" ht="15.5" x14ac:dyDescent="0.35">
      <c r="A145" s="78" t="s">
        <v>272</v>
      </c>
      <c r="B145" s="78" t="s">
        <v>311</v>
      </c>
      <c r="C145" s="79">
        <v>44152</v>
      </c>
      <c r="D145" s="79">
        <v>44159</v>
      </c>
      <c r="E145" s="78" t="s">
        <v>305</v>
      </c>
    </row>
    <row r="146" spans="1:5" ht="15.5" x14ac:dyDescent="0.35">
      <c r="A146" s="78" t="s">
        <v>273</v>
      </c>
      <c r="B146" s="78" t="s">
        <v>311</v>
      </c>
      <c r="C146" s="79">
        <v>44159</v>
      </c>
      <c r="D146" s="79">
        <v>44166</v>
      </c>
      <c r="E146" s="78" t="s">
        <v>312</v>
      </c>
    </row>
    <row r="147" spans="1:5" ht="15.5" x14ac:dyDescent="0.35">
      <c r="A147" s="78" t="s">
        <v>274</v>
      </c>
      <c r="B147" s="78" t="s">
        <v>311</v>
      </c>
      <c r="C147" s="79">
        <v>44166</v>
      </c>
      <c r="D147" s="79">
        <v>44173</v>
      </c>
      <c r="E147" s="78" t="s">
        <v>312</v>
      </c>
    </row>
    <row r="148" spans="1:5" ht="15.5" x14ac:dyDescent="0.35">
      <c r="A148" s="78" t="s">
        <v>275</v>
      </c>
      <c r="B148" s="78" t="s">
        <v>311</v>
      </c>
      <c r="C148" s="79">
        <v>44173</v>
      </c>
      <c r="D148" s="79">
        <v>44180</v>
      </c>
      <c r="E148" s="78" t="s">
        <v>312</v>
      </c>
    </row>
    <row r="149" spans="1:5" ht="15.5" x14ac:dyDescent="0.35">
      <c r="A149" s="78" t="s">
        <v>276</v>
      </c>
      <c r="B149" s="78" t="s">
        <v>311</v>
      </c>
      <c r="C149" s="79">
        <v>44180</v>
      </c>
      <c r="D149" s="79">
        <v>44187</v>
      </c>
      <c r="E149" s="78" t="s">
        <v>312</v>
      </c>
    </row>
    <row r="150" spans="1:5" ht="15.5" x14ac:dyDescent="0.35">
      <c r="A150" s="78" t="s">
        <v>277</v>
      </c>
      <c r="B150" s="78" t="s">
        <v>311</v>
      </c>
      <c r="C150" s="79">
        <v>44187</v>
      </c>
      <c r="D150" s="79">
        <v>44194</v>
      </c>
      <c r="E150" s="78" t="s">
        <v>312</v>
      </c>
    </row>
    <row r="151" spans="1:5" ht="15.5" x14ac:dyDescent="0.35">
      <c r="A151" s="78" t="s">
        <v>278</v>
      </c>
      <c r="B151" s="78" t="s">
        <v>311</v>
      </c>
      <c r="C151" s="79">
        <v>44194</v>
      </c>
      <c r="D151" s="79">
        <v>44201</v>
      </c>
      <c r="E151" s="78" t="s">
        <v>312</v>
      </c>
    </row>
    <row r="152" spans="1:5" ht="15.5" x14ac:dyDescent="0.35">
      <c r="A152" s="78" t="s">
        <v>279</v>
      </c>
      <c r="B152" s="78" t="s">
        <v>311</v>
      </c>
      <c r="C152" s="79">
        <v>44201</v>
      </c>
      <c r="D152" s="79">
        <v>44208</v>
      </c>
      <c r="E152" s="78"/>
    </row>
    <row r="153" spans="1:5" ht="15.5" x14ac:dyDescent="0.35">
      <c r="A153" s="78" t="s">
        <v>280</v>
      </c>
      <c r="B153" s="78" t="s">
        <v>311</v>
      </c>
      <c r="C153" s="79">
        <v>44208</v>
      </c>
      <c r="D153" s="79">
        <v>44215</v>
      </c>
      <c r="E153" s="78"/>
    </row>
    <row r="154" spans="1:5" ht="15.5" x14ac:dyDescent="0.35">
      <c r="A154" s="78" t="s">
        <v>281</v>
      </c>
      <c r="B154" s="78" t="s">
        <v>311</v>
      </c>
      <c r="C154" s="79">
        <v>44215</v>
      </c>
      <c r="D154" s="79">
        <v>44222</v>
      </c>
      <c r="E154" s="78"/>
    </row>
    <row r="155" spans="1:5" ht="15.5" x14ac:dyDescent="0.35">
      <c r="A155" s="78" t="s">
        <v>282</v>
      </c>
      <c r="B155" s="78" t="s">
        <v>311</v>
      </c>
      <c r="C155" s="79">
        <v>44222</v>
      </c>
      <c r="D155" s="79">
        <v>44229</v>
      </c>
      <c r="E155" s="78"/>
    </row>
    <row r="156" spans="1:5" ht="15.5" x14ac:dyDescent="0.35">
      <c r="A156" s="78" t="s">
        <v>283</v>
      </c>
      <c r="B156" s="78" t="s">
        <v>311</v>
      </c>
      <c r="C156" s="79">
        <v>44229</v>
      </c>
      <c r="D156" s="79">
        <v>44236</v>
      </c>
      <c r="E156" s="78"/>
    </row>
    <row r="157" spans="1:5" ht="15.5" x14ac:dyDescent="0.35">
      <c r="A157" s="78" t="s">
        <v>284</v>
      </c>
      <c r="B157" s="78" t="s">
        <v>311</v>
      </c>
      <c r="C157" s="79">
        <v>44236</v>
      </c>
      <c r="D157" s="79">
        <v>44243</v>
      </c>
      <c r="E157" s="78"/>
    </row>
    <row r="158" spans="1:5" ht="15.5" x14ac:dyDescent="0.35">
      <c r="A158" s="78" t="s">
        <v>285</v>
      </c>
      <c r="B158" s="78" t="s">
        <v>311</v>
      </c>
      <c r="C158" s="79">
        <v>44243</v>
      </c>
      <c r="D158" s="79">
        <v>44250</v>
      </c>
      <c r="E158" s="78"/>
    </row>
    <row r="159" spans="1:5" ht="15.5" x14ac:dyDescent="0.35">
      <c r="A159" s="78" t="s">
        <v>286</v>
      </c>
      <c r="B159" s="78" t="s">
        <v>311</v>
      </c>
      <c r="C159" s="79">
        <v>44250</v>
      </c>
      <c r="D159" s="79">
        <v>44257</v>
      </c>
      <c r="E159" s="78"/>
    </row>
    <row r="160" spans="1:5" ht="15.5" x14ac:dyDescent="0.35">
      <c r="A160" s="78" t="s">
        <v>287</v>
      </c>
      <c r="B160" s="78" t="s">
        <v>311</v>
      </c>
      <c r="C160" s="79">
        <v>44257</v>
      </c>
      <c r="D160" s="79">
        <v>44264</v>
      </c>
      <c r="E160" s="78"/>
    </row>
    <row r="161" spans="1:5" ht="15.5" x14ac:dyDescent="0.35">
      <c r="A161" s="78" t="s">
        <v>288</v>
      </c>
      <c r="B161" s="78" t="s">
        <v>311</v>
      </c>
      <c r="C161" s="79">
        <v>44264</v>
      </c>
      <c r="D161" s="79">
        <v>44271</v>
      </c>
      <c r="E161" s="78"/>
    </row>
    <row r="162" spans="1:5" ht="15.5" x14ac:dyDescent="0.35">
      <c r="A162" s="78" t="s">
        <v>289</v>
      </c>
      <c r="B162" s="78" t="s">
        <v>311</v>
      </c>
      <c r="C162" s="79">
        <v>44271</v>
      </c>
      <c r="D162" s="79">
        <v>44278</v>
      </c>
      <c r="E162" s="78"/>
    </row>
    <row r="163" spans="1:5" ht="15.5" x14ac:dyDescent="0.35">
      <c r="A163" s="78" t="s">
        <v>290</v>
      </c>
      <c r="B163" s="78" t="s">
        <v>311</v>
      </c>
      <c r="C163" s="79">
        <v>44278</v>
      </c>
      <c r="D163" s="79">
        <v>44285</v>
      </c>
      <c r="E163" s="78"/>
    </row>
    <row r="164" spans="1:5" ht="15.5" x14ac:dyDescent="0.35">
      <c r="A164" s="78" t="s">
        <v>291</v>
      </c>
      <c r="B164" s="78" t="s">
        <v>311</v>
      </c>
      <c r="C164" s="79">
        <v>44285</v>
      </c>
      <c r="D164" s="79">
        <v>44292</v>
      </c>
      <c r="E164" s="78"/>
    </row>
    <row r="165" spans="1:5" ht="15.5" x14ac:dyDescent="0.35">
      <c r="A165" s="78" t="s">
        <v>292</v>
      </c>
      <c r="B165" s="78" t="s">
        <v>311</v>
      </c>
      <c r="C165" s="79">
        <v>44292</v>
      </c>
      <c r="D165" s="79">
        <v>44299</v>
      </c>
      <c r="E165" s="78"/>
    </row>
    <row r="166" spans="1:5" ht="15.5" x14ac:dyDescent="0.35">
      <c r="A166" s="78" t="s">
        <v>293</v>
      </c>
      <c r="B166" s="78" t="s">
        <v>311</v>
      </c>
      <c r="C166" s="79">
        <v>44299</v>
      </c>
      <c r="D166" s="79">
        <v>44306</v>
      </c>
      <c r="E166" s="78"/>
    </row>
    <row r="167" spans="1:5" ht="15.5" x14ac:dyDescent="0.35">
      <c r="A167" s="78" t="s">
        <v>294</v>
      </c>
      <c r="B167" s="78" t="s">
        <v>311</v>
      </c>
      <c r="C167" s="79">
        <v>44306</v>
      </c>
      <c r="D167" s="79">
        <v>44313</v>
      </c>
      <c r="E167" s="78"/>
    </row>
    <row r="168" spans="1:5" ht="15.5" x14ac:dyDescent="0.35">
      <c r="A168" s="78" t="s">
        <v>295</v>
      </c>
      <c r="B168" s="78" t="s">
        <v>311</v>
      </c>
      <c r="C168" s="79">
        <v>44313</v>
      </c>
      <c r="D168" s="79">
        <v>44320</v>
      </c>
      <c r="E168" s="78"/>
    </row>
    <row r="169" spans="1:5" ht="15.5" x14ac:dyDescent="0.35">
      <c r="A169" s="78" t="s">
        <v>296</v>
      </c>
      <c r="B169" s="78" t="s">
        <v>311</v>
      </c>
      <c r="C169" s="79">
        <v>44320</v>
      </c>
      <c r="D169" s="79">
        <v>44327</v>
      </c>
      <c r="E169" s="78"/>
    </row>
    <row r="170" spans="1:5" ht="15.5" x14ac:dyDescent="0.35">
      <c r="A170" s="78" t="s">
        <v>297</v>
      </c>
      <c r="B170" s="78" t="s">
        <v>311</v>
      </c>
      <c r="C170" s="79">
        <v>44327</v>
      </c>
      <c r="D170" s="79">
        <v>44334</v>
      </c>
      <c r="E170" s="78"/>
    </row>
    <row r="171" spans="1:5" ht="15.5" x14ac:dyDescent="0.35">
      <c r="A171" s="78" t="s">
        <v>298</v>
      </c>
      <c r="B171" s="78" t="s">
        <v>311</v>
      </c>
      <c r="C171" s="79">
        <v>44334</v>
      </c>
      <c r="D171" s="79">
        <v>44341</v>
      </c>
      <c r="E171" s="78"/>
    </row>
    <row r="172" spans="1:5" ht="15.5" x14ac:dyDescent="0.35">
      <c r="A172" s="78" t="s">
        <v>299</v>
      </c>
      <c r="B172" s="78" t="s">
        <v>311</v>
      </c>
      <c r="C172" s="79">
        <v>44341</v>
      </c>
      <c r="D172" s="79">
        <v>44348</v>
      </c>
      <c r="E172" s="78"/>
    </row>
    <row r="173" spans="1:5" ht="15.5" x14ac:dyDescent="0.35">
      <c r="A173" s="78" t="s">
        <v>300</v>
      </c>
      <c r="B173" s="78" t="s">
        <v>311</v>
      </c>
      <c r="C173" s="79">
        <v>44348</v>
      </c>
      <c r="D173" s="79">
        <v>44355</v>
      </c>
      <c r="E173" s="78"/>
    </row>
    <row r="174" spans="1:5" ht="15.5" x14ac:dyDescent="0.35">
      <c r="A174" s="78" t="s">
        <v>301</v>
      </c>
      <c r="B174" s="78" t="s">
        <v>311</v>
      </c>
      <c r="C174" s="79">
        <v>44355</v>
      </c>
      <c r="D174" s="79">
        <v>44362</v>
      </c>
      <c r="E174" s="78"/>
    </row>
    <row r="175" spans="1:5" ht="15.5" x14ac:dyDescent="0.35">
      <c r="A175" s="78" t="s">
        <v>302</v>
      </c>
      <c r="B175" s="78" t="s">
        <v>311</v>
      </c>
      <c r="C175" s="79">
        <v>44362</v>
      </c>
      <c r="D175" s="79">
        <v>44369</v>
      </c>
      <c r="E175" s="78"/>
    </row>
    <row r="176" spans="1:5" ht="15.5" x14ac:dyDescent="0.35">
      <c r="A176" s="78" t="s">
        <v>303</v>
      </c>
      <c r="B176" s="78" t="s">
        <v>311</v>
      </c>
      <c r="C176" s="79">
        <v>44369</v>
      </c>
      <c r="D176" s="79">
        <v>44376</v>
      </c>
      <c r="E176" s="78"/>
    </row>
    <row r="177" spans="1:5" ht="15.5" x14ac:dyDescent="0.35">
      <c r="A177" s="78" t="s">
        <v>268</v>
      </c>
      <c r="B177" s="78" t="s">
        <v>313</v>
      </c>
      <c r="C177" s="79">
        <v>44131</v>
      </c>
      <c r="D177" s="79">
        <v>44138</v>
      </c>
      <c r="E177" s="78"/>
    </row>
    <row r="178" spans="1:5" ht="15.5" x14ac:dyDescent="0.35">
      <c r="A178" s="78" t="s">
        <v>270</v>
      </c>
      <c r="B178" s="78" t="s">
        <v>313</v>
      </c>
      <c r="C178" s="79">
        <v>44138</v>
      </c>
      <c r="D178" s="79">
        <v>44145</v>
      </c>
      <c r="E178" s="78"/>
    </row>
    <row r="179" spans="1:5" ht="15.5" x14ac:dyDescent="0.35">
      <c r="A179" s="78" t="s">
        <v>271</v>
      </c>
      <c r="B179" s="78" t="s">
        <v>313</v>
      </c>
      <c r="C179" s="79">
        <v>44145</v>
      </c>
      <c r="D179" s="79">
        <v>44152</v>
      </c>
      <c r="E179" s="78" t="s">
        <v>305</v>
      </c>
    </row>
    <row r="180" spans="1:5" ht="15.5" x14ac:dyDescent="0.35">
      <c r="A180" s="78" t="s">
        <v>272</v>
      </c>
      <c r="B180" s="78" t="s">
        <v>313</v>
      </c>
      <c r="C180" s="79">
        <v>44152</v>
      </c>
      <c r="D180" s="79">
        <v>44159</v>
      </c>
      <c r="E180" s="78" t="s">
        <v>305</v>
      </c>
    </row>
    <row r="181" spans="1:5" ht="15.5" x14ac:dyDescent="0.35">
      <c r="A181" s="78" t="s">
        <v>273</v>
      </c>
      <c r="B181" s="78" t="s">
        <v>313</v>
      </c>
      <c r="C181" s="79">
        <v>44159</v>
      </c>
      <c r="D181" s="79">
        <v>44166</v>
      </c>
      <c r="E181" s="78" t="s">
        <v>305</v>
      </c>
    </row>
    <row r="182" spans="1:5" ht="15.5" x14ac:dyDescent="0.35">
      <c r="A182" s="78" t="s">
        <v>274</v>
      </c>
      <c r="B182" s="78" t="s">
        <v>313</v>
      </c>
      <c r="C182" s="79">
        <v>44166</v>
      </c>
      <c r="D182" s="79">
        <v>44173</v>
      </c>
      <c r="E182" s="78"/>
    </row>
    <row r="183" spans="1:5" ht="15.5" x14ac:dyDescent="0.35">
      <c r="A183" s="78" t="s">
        <v>275</v>
      </c>
      <c r="B183" s="78" t="s">
        <v>313</v>
      </c>
      <c r="C183" s="79">
        <v>44173</v>
      </c>
      <c r="D183" s="79">
        <v>44180</v>
      </c>
      <c r="E183" s="78"/>
    </row>
    <row r="184" spans="1:5" ht="15.5" x14ac:dyDescent="0.35">
      <c r="A184" s="78" t="s">
        <v>276</v>
      </c>
      <c r="B184" s="78" t="s">
        <v>313</v>
      </c>
      <c r="C184" s="79">
        <v>44180</v>
      </c>
      <c r="D184" s="79">
        <v>44187</v>
      </c>
      <c r="E184" s="78"/>
    </row>
    <row r="185" spans="1:5" ht="15.5" x14ac:dyDescent="0.35">
      <c r="A185" s="78" t="s">
        <v>277</v>
      </c>
      <c r="B185" s="78" t="s">
        <v>313</v>
      </c>
      <c r="C185" s="79">
        <v>44187</v>
      </c>
      <c r="D185" s="79">
        <v>44194</v>
      </c>
      <c r="E185" s="78"/>
    </row>
    <row r="186" spans="1:5" ht="15.5" x14ac:dyDescent="0.35">
      <c r="A186" s="78" t="s">
        <v>278</v>
      </c>
      <c r="B186" s="78" t="s">
        <v>313</v>
      </c>
      <c r="C186" s="79">
        <v>44194</v>
      </c>
      <c r="D186" s="79">
        <v>44201</v>
      </c>
      <c r="E186" s="78"/>
    </row>
    <row r="187" spans="1:5" ht="15.5" x14ac:dyDescent="0.35">
      <c r="A187" s="78" t="s">
        <v>279</v>
      </c>
      <c r="B187" s="78" t="s">
        <v>313</v>
      </c>
      <c r="C187" s="79">
        <v>44201</v>
      </c>
      <c r="D187" s="79">
        <v>44208</v>
      </c>
      <c r="E187" s="78"/>
    </row>
    <row r="188" spans="1:5" ht="15.5" x14ac:dyDescent="0.35">
      <c r="A188" s="78" t="s">
        <v>280</v>
      </c>
      <c r="B188" s="78" t="s">
        <v>313</v>
      </c>
      <c r="C188" s="79">
        <v>44208</v>
      </c>
      <c r="D188" s="79">
        <v>44215</v>
      </c>
      <c r="E188" s="78"/>
    </row>
    <row r="189" spans="1:5" ht="15.5" x14ac:dyDescent="0.35">
      <c r="A189" s="78" t="s">
        <v>281</v>
      </c>
      <c r="B189" s="78" t="s">
        <v>313</v>
      </c>
      <c r="C189" s="79">
        <v>44215</v>
      </c>
      <c r="D189" s="79">
        <v>44222</v>
      </c>
      <c r="E189" s="78"/>
    </row>
    <row r="190" spans="1:5" ht="15.5" x14ac:dyDescent="0.35">
      <c r="A190" s="78" t="s">
        <v>282</v>
      </c>
      <c r="B190" s="78" t="s">
        <v>313</v>
      </c>
      <c r="C190" s="79">
        <v>44222</v>
      </c>
      <c r="D190" s="79">
        <v>44229</v>
      </c>
      <c r="E190" s="78"/>
    </row>
    <row r="191" spans="1:5" ht="15.5" x14ac:dyDescent="0.35">
      <c r="A191" s="78" t="s">
        <v>283</v>
      </c>
      <c r="B191" s="78" t="s">
        <v>313</v>
      </c>
      <c r="C191" s="79">
        <v>44229</v>
      </c>
      <c r="D191" s="79">
        <v>44236</v>
      </c>
      <c r="E191" s="78"/>
    </row>
    <row r="192" spans="1:5" ht="15.5" x14ac:dyDescent="0.35">
      <c r="A192" s="78" t="s">
        <v>284</v>
      </c>
      <c r="B192" s="78" t="s">
        <v>313</v>
      </c>
      <c r="C192" s="79">
        <v>44236</v>
      </c>
      <c r="D192" s="79">
        <v>44243</v>
      </c>
      <c r="E192" s="78"/>
    </row>
    <row r="193" spans="1:5" ht="15.5" x14ac:dyDescent="0.35">
      <c r="A193" s="78" t="s">
        <v>285</v>
      </c>
      <c r="B193" s="78" t="s">
        <v>313</v>
      </c>
      <c r="C193" s="79">
        <v>44243</v>
      </c>
      <c r="D193" s="79">
        <v>44250</v>
      </c>
      <c r="E193" s="78"/>
    </row>
    <row r="194" spans="1:5" ht="15.5" x14ac:dyDescent="0.35">
      <c r="A194" s="78" t="s">
        <v>286</v>
      </c>
      <c r="B194" s="78" t="s">
        <v>313</v>
      </c>
      <c r="C194" s="79">
        <v>44250</v>
      </c>
      <c r="D194" s="79">
        <v>44257</v>
      </c>
      <c r="E194" s="78"/>
    </row>
    <row r="195" spans="1:5" ht="15.5" x14ac:dyDescent="0.35">
      <c r="A195" s="78" t="s">
        <v>287</v>
      </c>
      <c r="B195" s="78" t="s">
        <v>313</v>
      </c>
      <c r="C195" s="79">
        <v>44257</v>
      </c>
      <c r="D195" s="79">
        <v>44264</v>
      </c>
      <c r="E195" s="78"/>
    </row>
    <row r="196" spans="1:5" ht="15.5" x14ac:dyDescent="0.35">
      <c r="A196" s="78" t="s">
        <v>288</v>
      </c>
      <c r="B196" s="78" t="s">
        <v>313</v>
      </c>
      <c r="C196" s="79">
        <v>44264</v>
      </c>
      <c r="D196" s="79">
        <v>44271</v>
      </c>
      <c r="E196" s="78"/>
    </row>
    <row r="197" spans="1:5" ht="15.5" x14ac:dyDescent="0.35">
      <c r="A197" s="78" t="s">
        <v>289</v>
      </c>
      <c r="B197" s="78" t="s">
        <v>313</v>
      </c>
      <c r="C197" s="79">
        <v>44271</v>
      </c>
      <c r="D197" s="79">
        <v>44278</v>
      </c>
      <c r="E197" s="78"/>
    </row>
    <row r="198" spans="1:5" ht="15.5" x14ac:dyDescent="0.35">
      <c r="A198" s="78" t="s">
        <v>290</v>
      </c>
      <c r="B198" s="78" t="s">
        <v>313</v>
      </c>
      <c r="C198" s="79">
        <v>44278</v>
      </c>
      <c r="D198" s="79">
        <v>44285</v>
      </c>
      <c r="E198" s="78"/>
    </row>
    <row r="199" spans="1:5" ht="15.5" x14ac:dyDescent="0.35">
      <c r="A199" s="78" t="s">
        <v>291</v>
      </c>
      <c r="B199" s="78" t="s">
        <v>313</v>
      </c>
      <c r="C199" s="79">
        <v>44285</v>
      </c>
      <c r="D199" s="79">
        <v>44292</v>
      </c>
      <c r="E199" s="78"/>
    </row>
    <row r="200" spans="1:5" ht="15.5" x14ac:dyDescent="0.35">
      <c r="A200" s="78" t="s">
        <v>292</v>
      </c>
      <c r="B200" s="78" t="s">
        <v>313</v>
      </c>
      <c r="C200" s="79">
        <v>44292</v>
      </c>
      <c r="D200" s="79">
        <v>44299</v>
      </c>
      <c r="E200" s="78"/>
    </row>
    <row r="201" spans="1:5" ht="15.5" x14ac:dyDescent="0.35">
      <c r="A201" s="78" t="s">
        <v>293</v>
      </c>
      <c r="B201" s="78" t="s">
        <v>313</v>
      </c>
      <c r="C201" s="79">
        <v>44299</v>
      </c>
      <c r="D201" s="79">
        <v>44306</v>
      </c>
      <c r="E201" s="78"/>
    </row>
    <row r="202" spans="1:5" ht="15.5" x14ac:dyDescent="0.35">
      <c r="A202" s="78" t="s">
        <v>294</v>
      </c>
      <c r="B202" s="78" t="s">
        <v>313</v>
      </c>
      <c r="C202" s="79">
        <v>44306</v>
      </c>
      <c r="D202" s="79">
        <v>44313</v>
      </c>
      <c r="E202" s="78"/>
    </row>
    <row r="203" spans="1:5" ht="15.5" x14ac:dyDescent="0.35">
      <c r="A203" s="78" t="s">
        <v>295</v>
      </c>
      <c r="B203" s="78" t="s">
        <v>313</v>
      </c>
      <c r="C203" s="79">
        <v>44313</v>
      </c>
      <c r="D203" s="79">
        <v>44320</v>
      </c>
      <c r="E203" s="78"/>
    </row>
    <row r="204" spans="1:5" ht="15.5" x14ac:dyDescent="0.35">
      <c r="A204" s="78" t="s">
        <v>296</v>
      </c>
      <c r="B204" s="78" t="s">
        <v>313</v>
      </c>
      <c r="C204" s="79">
        <v>44320</v>
      </c>
      <c r="D204" s="79">
        <v>44327</v>
      </c>
      <c r="E204" s="78"/>
    </row>
    <row r="205" spans="1:5" ht="15.5" x14ac:dyDescent="0.35">
      <c r="A205" s="78" t="s">
        <v>297</v>
      </c>
      <c r="B205" s="78" t="s">
        <v>313</v>
      </c>
      <c r="C205" s="79">
        <v>44327</v>
      </c>
      <c r="D205" s="79">
        <v>44334</v>
      </c>
      <c r="E205" s="78"/>
    </row>
    <row r="206" spans="1:5" ht="15.5" x14ac:dyDescent="0.35">
      <c r="A206" s="78" t="s">
        <v>298</v>
      </c>
      <c r="B206" s="78" t="s">
        <v>313</v>
      </c>
      <c r="C206" s="79">
        <v>44334</v>
      </c>
      <c r="D206" s="79">
        <v>44341</v>
      </c>
      <c r="E206" s="78"/>
    </row>
    <row r="207" spans="1:5" ht="15.5" x14ac:dyDescent="0.35">
      <c r="A207" s="78" t="s">
        <v>299</v>
      </c>
      <c r="B207" s="78" t="s">
        <v>313</v>
      </c>
      <c r="C207" s="79">
        <v>44341</v>
      </c>
      <c r="D207" s="79">
        <v>44348</v>
      </c>
      <c r="E207" s="78"/>
    </row>
    <row r="208" spans="1:5" ht="15.5" x14ac:dyDescent="0.35">
      <c r="A208" s="78" t="s">
        <v>300</v>
      </c>
      <c r="B208" s="78" t="s">
        <v>313</v>
      </c>
      <c r="C208" s="79">
        <v>44348</v>
      </c>
      <c r="D208" s="79">
        <v>44355</v>
      </c>
      <c r="E208" s="78"/>
    </row>
    <row r="209" spans="1:5" ht="15.5" x14ac:dyDescent="0.35">
      <c r="A209" s="78" t="s">
        <v>301</v>
      </c>
      <c r="B209" s="78" t="s">
        <v>313</v>
      </c>
      <c r="C209" s="79">
        <v>44355</v>
      </c>
      <c r="D209" s="79">
        <v>44362</v>
      </c>
      <c r="E209" s="78"/>
    </row>
    <row r="210" spans="1:5" ht="15.5" x14ac:dyDescent="0.35">
      <c r="A210" s="78" t="s">
        <v>302</v>
      </c>
      <c r="B210" s="78" t="s">
        <v>313</v>
      </c>
      <c r="C210" s="79">
        <v>44362</v>
      </c>
      <c r="D210" s="79">
        <v>44369</v>
      </c>
      <c r="E210" s="78"/>
    </row>
    <row r="211" spans="1:5" ht="15.5" x14ac:dyDescent="0.35">
      <c r="A211" s="78" t="s">
        <v>303</v>
      </c>
      <c r="B211" s="78" t="s">
        <v>313</v>
      </c>
      <c r="C211" s="79">
        <v>44369</v>
      </c>
      <c r="D211" s="79">
        <v>44376</v>
      </c>
      <c r="E211" s="78"/>
    </row>
    <row r="212" spans="1:5" ht="15.5" x14ac:dyDescent="0.35">
      <c r="A212" s="78" t="s">
        <v>268</v>
      </c>
      <c r="B212" s="78" t="s">
        <v>314</v>
      </c>
      <c r="C212" s="79">
        <v>44131</v>
      </c>
      <c r="D212" s="79">
        <v>44138</v>
      </c>
      <c r="E212" s="78"/>
    </row>
    <row r="213" spans="1:5" ht="15.5" x14ac:dyDescent="0.35">
      <c r="A213" s="78" t="s">
        <v>270</v>
      </c>
      <c r="B213" s="78" t="s">
        <v>314</v>
      </c>
      <c r="C213" s="79">
        <v>44138</v>
      </c>
      <c r="D213" s="79">
        <v>44145</v>
      </c>
      <c r="E213" s="78"/>
    </row>
    <row r="214" spans="1:5" ht="15.5" x14ac:dyDescent="0.35">
      <c r="A214" s="78" t="s">
        <v>271</v>
      </c>
      <c r="B214" s="78" t="s">
        <v>314</v>
      </c>
      <c r="C214" s="79">
        <v>44145</v>
      </c>
      <c r="D214" s="79">
        <v>44152</v>
      </c>
      <c r="E214" s="78"/>
    </row>
    <row r="215" spans="1:5" ht="15.5" x14ac:dyDescent="0.35">
      <c r="A215" s="78" t="s">
        <v>272</v>
      </c>
      <c r="B215" s="78" t="s">
        <v>314</v>
      </c>
      <c r="C215" s="79">
        <v>44152</v>
      </c>
      <c r="D215" s="79">
        <v>44159</v>
      </c>
      <c r="E215" s="78" t="s">
        <v>305</v>
      </c>
    </row>
    <row r="216" spans="1:5" ht="15.5" x14ac:dyDescent="0.35">
      <c r="A216" s="78" t="s">
        <v>273</v>
      </c>
      <c r="B216" s="78" t="s">
        <v>314</v>
      </c>
      <c r="C216" s="79">
        <v>44159</v>
      </c>
      <c r="D216" s="79">
        <v>44166</v>
      </c>
      <c r="E216" s="78" t="s">
        <v>305</v>
      </c>
    </row>
    <row r="217" spans="1:5" ht="15.5" x14ac:dyDescent="0.35">
      <c r="A217" s="78" t="s">
        <v>274</v>
      </c>
      <c r="B217" s="78" t="s">
        <v>314</v>
      </c>
      <c r="C217" s="79">
        <v>44166</v>
      </c>
      <c r="D217" s="79">
        <v>44173</v>
      </c>
      <c r="E217" s="78" t="s">
        <v>305</v>
      </c>
    </row>
    <row r="218" spans="1:5" ht="15.5" x14ac:dyDescent="0.35">
      <c r="A218" s="78" t="s">
        <v>275</v>
      </c>
      <c r="B218" s="78" t="s">
        <v>314</v>
      </c>
      <c r="C218" s="79">
        <v>44173</v>
      </c>
      <c r="D218" s="79">
        <v>44180</v>
      </c>
      <c r="E218" s="78"/>
    </row>
    <row r="219" spans="1:5" ht="15.5" x14ac:dyDescent="0.35">
      <c r="A219" s="78" t="s">
        <v>276</v>
      </c>
      <c r="B219" s="78" t="s">
        <v>314</v>
      </c>
      <c r="C219" s="79">
        <v>44180</v>
      </c>
      <c r="D219" s="79">
        <v>44187</v>
      </c>
      <c r="E219" s="78"/>
    </row>
    <row r="220" spans="1:5" ht="15.5" x14ac:dyDescent="0.35">
      <c r="A220" s="78" t="s">
        <v>277</v>
      </c>
      <c r="B220" s="78" t="s">
        <v>314</v>
      </c>
      <c r="C220" s="79">
        <v>44187</v>
      </c>
      <c r="D220" s="79">
        <v>44194</v>
      </c>
      <c r="E220" s="78"/>
    </row>
    <row r="221" spans="1:5" ht="15.5" x14ac:dyDescent="0.35">
      <c r="A221" s="78" t="s">
        <v>278</v>
      </c>
      <c r="B221" s="78" t="s">
        <v>314</v>
      </c>
      <c r="C221" s="79">
        <v>44194</v>
      </c>
      <c r="D221" s="79">
        <v>44201</v>
      </c>
      <c r="E221" s="78"/>
    </row>
    <row r="222" spans="1:5" ht="15.5" x14ac:dyDescent="0.35">
      <c r="A222" s="78" t="s">
        <v>279</v>
      </c>
      <c r="B222" s="78" t="s">
        <v>314</v>
      </c>
      <c r="C222" s="79">
        <v>44201</v>
      </c>
      <c r="D222" s="79">
        <v>44208</v>
      </c>
      <c r="E222" s="78"/>
    </row>
    <row r="223" spans="1:5" ht="15.5" x14ac:dyDescent="0.35">
      <c r="A223" s="78" t="s">
        <v>280</v>
      </c>
      <c r="B223" s="78" t="s">
        <v>314</v>
      </c>
      <c r="C223" s="79">
        <v>44208</v>
      </c>
      <c r="D223" s="79">
        <v>44215</v>
      </c>
      <c r="E223" s="78"/>
    </row>
    <row r="224" spans="1:5" ht="15.5" x14ac:dyDescent="0.35">
      <c r="A224" s="78" t="s">
        <v>281</v>
      </c>
      <c r="B224" s="78" t="s">
        <v>314</v>
      </c>
      <c r="C224" s="79">
        <v>44215</v>
      </c>
      <c r="D224" s="79">
        <v>44222</v>
      </c>
      <c r="E224" s="78"/>
    </row>
    <row r="225" spans="1:5" ht="15.5" x14ac:dyDescent="0.35">
      <c r="A225" s="78" t="s">
        <v>282</v>
      </c>
      <c r="B225" s="78" t="s">
        <v>314</v>
      </c>
      <c r="C225" s="79">
        <v>44222</v>
      </c>
      <c r="D225" s="79">
        <v>44229</v>
      </c>
      <c r="E225" s="78"/>
    </row>
    <row r="226" spans="1:5" ht="15.5" x14ac:dyDescent="0.35">
      <c r="A226" s="78" t="s">
        <v>283</v>
      </c>
      <c r="B226" s="78" t="s">
        <v>314</v>
      </c>
      <c r="C226" s="79">
        <v>44229</v>
      </c>
      <c r="D226" s="79">
        <v>44236</v>
      </c>
      <c r="E226" s="78"/>
    </row>
    <row r="227" spans="1:5" ht="15.5" x14ac:dyDescent="0.35">
      <c r="A227" s="78" t="s">
        <v>284</v>
      </c>
      <c r="B227" s="78" t="s">
        <v>314</v>
      </c>
      <c r="C227" s="79">
        <v>44236</v>
      </c>
      <c r="D227" s="79">
        <v>44243</v>
      </c>
      <c r="E227" s="78"/>
    </row>
    <row r="228" spans="1:5" ht="15.5" x14ac:dyDescent="0.35">
      <c r="A228" s="78" t="s">
        <v>285</v>
      </c>
      <c r="B228" s="78" t="s">
        <v>314</v>
      </c>
      <c r="C228" s="79">
        <v>44243</v>
      </c>
      <c r="D228" s="79">
        <v>44250</v>
      </c>
      <c r="E228" s="78"/>
    </row>
    <row r="229" spans="1:5" ht="15.5" x14ac:dyDescent="0.35">
      <c r="A229" s="78" t="s">
        <v>286</v>
      </c>
      <c r="B229" s="78" t="s">
        <v>314</v>
      </c>
      <c r="C229" s="79">
        <v>44250</v>
      </c>
      <c r="D229" s="79">
        <v>44257</v>
      </c>
      <c r="E229" s="78"/>
    </row>
    <row r="230" spans="1:5" ht="15.5" x14ac:dyDescent="0.35">
      <c r="A230" s="78" t="s">
        <v>287</v>
      </c>
      <c r="B230" s="78" t="s">
        <v>314</v>
      </c>
      <c r="C230" s="79">
        <v>44257</v>
      </c>
      <c r="D230" s="79">
        <v>44264</v>
      </c>
      <c r="E230" s="78"/>
    </row>
    <row r="231" spans="1:5" ht="15.5" x14ac:dyDescent="0.35">
      <c r="A231" s="78" t="s">
        <v>288</v>
      </c>
      <c r="B231" s="78" t="s">
        <v>314</v>
      </c>
      <c r="C231" s="79">
        <v>44264</v>
      </c>
      <c r="D231" s="79">
        <v>44271</v>
      </c>
      <c r="E231" s="78"/>
    </row>
    <row r="232" spans="1:5" ht="15.5" x14ac:dyDescent="0.35">
      <c r="A232" s="78" t="s">
        <v>289</v>
      </c>
      <c r="B232" s="78" t="s">
        <v>314</v>
      </c>
      <c r="C232" s="79">
        <v>44271</v>
      </c>
      <c r="D232" s="79">
        <v>44278</v>
      </c>
      <c r="E232" s="78"/>
    </row>
    <row r="233" spans="1:5" ht="15.5" x14ac:dyDescent="0.35">
      <c r="A233" s="78" t="s">
        <v>290</v>
      </c>
      <c r="B233" s="78" t="s">
        <v>314</v>
      </c>
      <c r="C233" s="79">
        <v>44278</v>
      </c>
      <c r="D233" s="79">
        <v>44285</v>
      </c>
      <c r="E233" s="78"/>
    </row>
    <row r="234" spans="1:5" ht="15.5" x14ac:dyDescent="0.35">
      <c r="A234" s="78" t="s">
        <v>291</v>
      </c>
      <c r="B234" s="78" t="s">
        <v>314</v>
      </c>
      <c r="C234" s="79">
        <v>44285</v>
      </c>
      <c r="D234" s="79">
        <v>44292</v>
      </c>
      <c r="E234" s="78"/>
    </row>
    <row r="235" spans="1:5" ht="15.5" x14ac:dyDescent="0.35">
      <c r="A235" s="78" t="s">
        <v>292</v>
      </c>
      <c r="B235" s="78" t="s">
        <v>314</v>
      </c>
      <c r="C235" s="79">
        <v>44292</v>
      </c>
      <c r="D235" s="79">
        <v>44299</v>
      </c>
      <c r="E235" s="78"/>
    </row>
    <row r="236" spans="1:5" ht="15.5" x14ac:dyDescent="0.35">
      <c r="A236" s="78" t="s">
        <v>293</v>
      </c>
      <c r="B236" s="78" t="s">
        <v>314</v>
      </c>
      <c r="C236" s="79">
        <v>44299</v>
      </c>
      <c r="D236" s="79">
        <v>44306</v>
      </c>
      <c r="E236" s="78"/>
    </row>
    <row r="237" spans="1:5" ht="15.5" x14ac:dyDescent="0.35">
      <c r="A237" s="78" t="s">
        <v>294</v>
      </c>
      <c r="B237" s="78" t="s">
        <v>314</v>
      </c>
      <c r="C237" s="79">
        <v>44306</v>
      </c>
      <c r="D237" s="79">
        <v>44313</v>
      </c>
      <c r="E237" s="78"/>
    </row>
    <row r="238" spans="1:5" ht="15.5" x14ac:dyDescent="0.35">
      <c r="A238" s="78" t="s">
        <v>295</v>
      </c>
      <c r="B238" s="78" t="s">
        <v>314</v>
      </c>
      <c r="C238" s="79">
        <v>44313</v>
      </c>
      <c r="D238" s="79">
        <v>44320</v>
      </c>
      <c r="E238" s="78"/>
    </row>
    <row r="239" spans="1:5" ht="15.5" x14ac:dyDescent="0.35">
      <c r="A239" s="78" t="s">
        <v>296</v>
      </c>
      <c r="B239" s="78" t="s">
        <v>314</v>
      </c>
      <c r="C239" s="79">
        <v>44320</v>
      </c>
      <c r="D239" s="79">
        <v>44327</v>
      </c>
      <c r="E239" s="78"/>
    </row>
    <row r="240" spans="1:5" ht="15.5" x14ac:dyDescent="0.35">
      <c r="A240" s="78" t="s">
        <v>297</v>
      </c>
      <c r="B240" s="78" t="s">
        <v>314</v>
      </c>
      <c r="C240" s="79">
        <v>44327</v>
      </c>
      <c r="D240" s="79">
        <v>44334</v>
      </c>
      <c r="E240" s="78"/>
    </row>
    <row r="241" spans="1:5" ht="15.5" x14ac:dyDescent="0.35">
      <c r="A241" s="78" t="s">
        <v>298</v>
      </c>
      <c r="B241" s="78" t="s">
        <v>314</v>
      </c>
      <c r="C241" s="79">
        <v>44334</v>
      </c>
      <c r="D241" s="79">
        <v>44341</v>
      </c>
      <c r="E241" s="78"/>
    </row>
    <row r="242" spans="1:5" ht="15.5" x14ac:dyDescent="0.35">
      <c r="A242" s="78" t="s">
        <v>299</v>
      </c>
      <c r="B242" s="78" t="s">
        <v>314</v>
      </c>
      <c r="C242" s="79">
        <v>44341</v>
      </c>
      <c r="D242" s="79">
        <v>44348</v>
      </c>
      <c r="E242" s="78"/>
    </row>
    <row r="243" spans="1:5" ht="15.5" x14ac:dyDescent="0.35">
      <c r="A243" s="78" t="s">
        <v>300</v>
      </c>
      <c r="B243" s="78" t="s">
        <v>314</v>
      </c>
      <c r="C243" s="79">
        <v>44348</v>
      </c>
      <c r="D243" s="79">
        <v>44355</v>
      </c>
      <c r="E243" s="78"/>
    </row>
    <row r="244" spans="1:5" ht="15.5" x14ac:dyDescent="0.35">
      <c r="A244" s="78" t="s">
        <v>301</v>
      </c>
      <c r="B244" s="78" t="s">
        <v>314</v>
      </c>
      <c r="C244" s="79">
        <v>44355</v>
      </c>
      <c r="D244" s="79">
        <v>44362</v>
      </c>
      <c r="E244" s="78"/>
    </row>
    <row r="245" spans="1:5" ht="15.5" x14ac:dyDescent="0.35">
      <c r="A245" s="78" t="s">
        <v>302</v>
      </c>
      <c r="B245" s="78" t="s">
        <v>314</v>
      </c>
      <c r="C245" s="79">
        <v>44362</v>
      </c>
      <c r="D245" s="79">
        <v>44369</v>
      </c>
      <c r="E245" s="78"/>
    </row>
    <row r="246" spans="1:5" ht="15.5" x14ac:dyDescent="0.35">
      <c r="A246" s="78" t="s">
        <v>303</v>
      </c>
      <c r="B246" s="78" t="s">
        <v>314</v>
      </c>
      <c r="C246" s="79">
        <v>44369</v>
      </c>
      <c r="D246" s="79">
        <v>44376</v>
      </c>
      <c r="E246" s="78"/>
    </row>
    <row r="247" spans="1:5" ht="15.5" x14ac:dyDescent="0.35">
      <c r="A247" s="78" t="s">
        <v>268</v>
      </c>
      <c r="B247" s="78" t="s">
        <v>315</v>
      </c>
      <c r="C247" s="79">
        <v>44131</v>
      </c>
      <c r="D247" s="79">
        <v>44138</v>
      </c>
      <c r="E247" s="78"/>
    </row>
    <row r="248" spans="1:5" ht="15.5" x14ac:dyDescent="0.35">
      <c r="A248" s="78" t="s">
        <v>270</v>
      </c>
      <c r="B248" s="78" t="s">
        <v>315</v>
      </c>
      <c r="C248" s="79">
        <v>44138</v>
      </c>
      <c r="D248" s="79">
        <v>44145</v>
      </c>
      <c r="E248" s="78"/>
    </row>
    <row r="249" spans="1:5" ht="15.5" x14ac:dyDescent="0.35">
      <c r="A249" s="78" t="s">
        <v>271</v>
      </c>
      <c r="B249" s="78" t="s">
        <v>315</v>
      </c>
      <c r="C249" s="79">
        <v>44145</v>
      </c>
      <c r="D249" s="79">
        <v>44152</v>
      </c>
      <c r="E249" s="78"/>
    </row>
    <row r="250" spans="1:5" ht="15.5" x14ac:dyDescent="0.35">
      <c r="A250" s="78" t="s">
        <v>272</v>
      </c>
      <c r="B250" s="78" t="s">
        <v>315</v>
      </c>
      <c r="C250" s="79">
        <v>44152</v>
      </c>
      <c r="D250" s="79">
        <v>44159</v>
      </c>
      <c r="E250" s="78"/>
    </row>
    <row r="251" spans="1:5" ht="15.5" x14ac:dyDescent="0.35">
      <c r="A251" s="78" t="s">
        <v>273</v>
      </c>
      <c r="B251" s="78" t="s">
        <v>315</v>
      </c>
      <c r="C251" s="79">
        <v>44159</v>
      </c>
      <c r="D251" s="79">
        <v>44166</v>
      </c>
      <c r="E251" s="78" t="s">
        <v>305</v>
      </c>
    </row>
    <row r="252" spans="1:5" ht="15.5" x14ac:dyDescent="0.35">
      <c r="A252" s="78" t="s">
        <v>274</v>
      </c>
      <c r="B252" s="78" t="s">
        <v>315</v>
      </c>
      <c r="C252" s="79">
        <v>44166</v>
      </c>
      <c r="D252" s="79">
        <v>44173</v>
      </c>
      <c r="E252" s="78" t="s">
        <v>305</v>
      </c>
    </row>
    <row r="253" spans="1:5" ht="15.5" x14ac:dyDescent="0.35">
      <c r="A253" s="78" t="s">
        <v>275</v>
      </c>
      <c r="B253" s="78" t="s">
        <v>315</v>
      </c>
      <c r="C253" s="79">
        <v>44173</v>
      </c>
      <c r="D253" s="79">
        <v>44180</v>
      </c>
      <c r="E253" s="78" t="s">
        <v>305</v>
      </c>
    </row>
    <row r="254" spans="1:5" ht="15.5" x14ac:dyDescent="0.35">
      <c r="A254" s="78" t="s">
        <v>276</v>
      </c>
      <c r="B254" s="78" t="s">
        <v>315</v>
      </c>
      <c r="C254" s="79">
        <v>44180</v>
      </c>
      <c r="D254" s="79">
        <v>44187</v>
      </c>
      <c r="E254" s="78"/>
    </row>
    <row r="255" spans="1:5" ht="15.5" x14ac:dyDescent="0.35">
      <c r="A255" s="78" t="s">
        <v>277</v>
      </c>
      <c r="B255" s="78" t="s">
        <v>315</v>
      </c>
      <c r="C255" s="79">
        <v>44187</v>
      </c>
      <c r="D255" s="79">
        <v>44194</v>
      </c>
      <c r="E255" s="78"/>
    </row>
    <row r="256" spans="1:5" ht="15.5" x14ac:dyDescent="0.35">
      <c r="A256" s="78" t="s">
        <v>278</v>
      </c>
      <c r="B256" s="78" t="s">
        <v>315</v>
      </c>
      <c r="C256" s="79">
        <v>44194</v>
      </c>
      <c r="D256" s="79">
        <v>44201</v>
      </c>
      <c r="E256" s="78"/>
    </row>
    <row r="257" spans="1:5" ht="15.5" x14ac:dyDescent="0.35">
      <c r="A257" s="78" t="s">
        <v>279</v>
      </c>
      <c r="B257" s="78" t="s">
        <v>315</v>
      </c>
      <c r="C257" s="79">
        <v>44201</v>
      </c>
      <c r="D257" s="79">
        <v>44208</v>
      </c>
      <c r="E257" s="78"/>
    </row>
    <row r="258" spans="1:5" ht="15.5" x14ac:dyDescent="0.35">
      <c r="A258" s="78" t="s">
        <v>280</v>
      </c>
      <c r="B258" s="78" t="s">
        <v>315</v>
      </c>
      <c r="C258" s="79">
        <v>44208</v>
      </c>
      <c r="D258" s="79">
        <v>44215</v>
      </c>
      <c r="E258" s="78"/>
    </row>
    <row r="259" spans="1:5" ht="15.5" x14ac:dyDescent="0.35">
      <c r="A259" s="78" t="s">
        <v>281</v>
      </c>
      <c r="B259" s="78" t="s">
        <v>315</v>
      </c>
      <c r="C259" s="79">
        <v>44215</v>
      </c>
      <c r="D259" s="79">
        <v>44222</v>
      </c>
      <c r="E259" s="78"/>
    </row>
    <row r="260" spans="1:5" ht="15.5" x14ac:dyDescent="0.35">
      <c r="A260" s="78" t="s">
        <v>282</v>
      </c>
      <c r="B260" s="78" t="s">
        <v>315</v>
      </c>
      <c r="C260" s="79">
        <v>44222</v>
      </c>
      <c r="D260" s="79">
        <v>44229</v>
      </c>
      <c r="E260" s="78"/>
    </row>
    <row r="261" spans="1:5" ht="15.5" x14ac:dyDescent="0.35">
      <c r="A261" s="78" t="s">
        <v>283</v>
      </c>
      <c r="B261" s="78" t="s">
        <v>315</v>
      </c>
      <c r="C261" s="79">
        <v>44229</v>
      </c>
      <c r="D261" s="79">
        <v>44236</v>
      </c>
      <c r="E261" s="78"/>
    </row>
    <row r="262" spans="1:5" ht="15.5" x14ac:dyDescent="0.35">
      <c r="A262" s="78" t="s">
        <v>284</v>
      </c>
      <c r="B262" s="78" t="s">
        <v>315</v>
      </c>
      <c r="C262" s="79">
        <v>44236</v>
      </c>
      <c r="D262" s="79">
        <v>44243</v>
      </c>
      <c r="E262" s="78"/>
    </row>
    <row r="263" spans="1:5" ht="15.5" x14ac:dyDescent="0.35">
      <c r="A263" s="78" t="s">
        <v>285</v>
      </c>
      <c r="B263" s="78" t="s">
        <v>315</v>
      </c>
      <c r="C263" s="79">
        <v>44243</v>
      </c>
      <c r="D263" s="79">
        <v>44250</v>
      </c>
      <c r="E263" s="78"/>
    </row>
    <row r="264" spans="1:5" ht="15.5" x14ac:dyDescent="0.35">
      <c r="A264" s="78" t="s">
        <v>286</v>
      </c>
      <c r="B264" s="78" t="s">
        <v>315</v>
      </c>
      <c r="C264" s="79">
        <v>44250</v>
      </c>
      <c r="D264" s="79">
        <v>44257</v>
      </c>
      <c r="E264" s="78"/>
    </row>
    <row r="265" spans="1:5" ht="15.5" x14ac:dyDescent="0.35">
      <c r="A265" s="78" t="s">
        <v>287</v>
      </c>
      <c r="B265" s="78" t="s">
        <v>315</v>
      </c>
      <c r="C265" s="79">
        <v>44257</v>
      </c>
      <c r="D265" s="79">
        <v>44264</v>
      </c>
      <c r="E265" s="78"/>
    </row>
    <row r="266" spans="1:5" ht="15.5" x14ac:dyDescent="0.35">
      <c r="A266" s="78" t="s">
        <v>288</v>
      </c>
      <c r="B266" s="78" t="s">
        <v>315</v>
      </c>
      <c r="C266" s="79">
        <v>44264</v>
      </c>
      <c r="D266" s="79">
        <v>44271</v>
      </c>
      <c r="E266" s="78"/>
    </row>
    <row r="267" spans="1:5" ht="15.5" x14ac:dyDescent="0.35">
      <c r="A267" s="78" t="s">
        <v>289</v>
      </c>
      <c r="B267" s="78" t="s">
        <v>315</v>
      </c>
      <c r="C267" s="79">
        <v>44271</v>
      </c>
      <c r="D267" s="79">
        <v>44278</v>
      </c>
      <c r="E267" s="78"/>
    </row>
    <row r="268" spans="1:5" ht="15.5" x14ac:dyDescent="0.35">
      <c r="A268" s="78" t="s">
        <v>290</v>
      </c>
      <c r="B268" s="78" t="s">
        <v>315</v>
      </c>
      <c r="C268" s="79">
        <v>44278</v>
      </c>
      <c r="D268" s="79">
        <v>44285</v>
      </c>
      <c r="E268" s="78"/>
    </row>
    <row r="269" spans="1:5" ht="15.5" x14ac:dyDescent="0.35">
      <c r="A269" s="78" t="s">
        <v>291</v>
      </c>
      <c r="B269" s="78" t="s">
        <v>315</v>
      </c>
      <c r="C269" s="79">
        <v>44285</v>
      </c>
      <c r="D269" s="79">
        <v>44292</v>
      </c>
      <c r="E269" s="78"/>
    </row>
    <row r="270" spans="1:5" ht="15.5" x14ac:dyDescent="0.35">
      <c r="A270" s="78" t="s">
        <v>292</v>
      </c>
      <c r="B270" s="78" t="s">
        <v>315</v>
      </c>
      <c r="C270" s="79">
        <v>44292</v>
      </c>
      <c r="D270" s="79">
        <v>44299</v>
      </c>
      <c r="E270" s="78"/>
    </row>
    <row r="271" spans="1:5" ht="15.5" x14ac:dyDescent="0.35">
      <c r="A271" s="78" t="s">
        <v>293</v>
      </c>
      <c r="B271" s="78" t="s">
        <v>315</v>
      </c>
      <c r="C271" s="79">
        <v>44299</v>
      </c>
      <c r="D271" s="79">
        <v>44306</v>
      </c>
      <c r="E271" s="78"/>
    </row>
    <row r="272" spans="1:5" ht="15.5" x14ac:dyDescent="0.35">
      <c r="A272" s="78" t="s">
        <v>294</v>
      </c>
      <c r="B272" s="78" t="s">
        <v>315</v>
      </c>
      <c r="C272" s="79">
        <v>44306</v>
      </c>
      <c r="D272" s="79">
        <v>44313</v>
      </c>
      <c r="E272" s="78"/>
    </row>
    <row r="273" spans="1:5" ht="15.5" x14ac:dyDescent="0.35">
      <c r="A273" s="78" t="s">
        <v>295</v>
      </c>
      <c r="B273" s="78" t="s">
        <v>315</v>
      </c>
      <c r="C273" s="79">
        <v>44313</v>
      </c>
      <c r="D273" s="79">
        <v>44320</v>
      </c>
      <c r="E273" s="78"/>
    </row>
    <row r="274" spans="1:5" ht="15.5" x14ac:dyDescent="0.35">
      <c r="A274" s="78" t="s">
        <v>296</v>
      </c>
      <c r="B274" s="78" t="s">
        <v>315</v>
      </c>
      <c r="C274" s="79">
        <v>44320</v>
      </c>
      <c r="D274" s="79">
        <v>44327</v>
      </c>
      <c r="E274" s="78"/>
    </row>
    <row r="275" spans="1:5" ht="15.5" x14ac:dyDescent="0.35">
      <c r="A275" s="78" t="s">
        <v>297</v>
      </c>
      <c r="B275" s="78" t="s">
        <v>315</v>
      </c>
      <c r="C275" s="79">
        <v>44327</v>
      </c>
      <c r="D275" s="79">
        <v>44334</v>
      </c>
      <c r="E275" s="78"/>
    </row>
    <row r="276" spans="1:5" ht="15.5" x14ac:dyDescent="0.35">
      <c r="A276" s="78" t="s">
        <v>298</v>
      </c>
      <c r="B276" s="78" t="s">
        <v>315</v>
      </c>
      <c r="C276" s="79">
        <v>44334</v>
      </c>
      <c r="D276" s="79">
        <v>44341</v>
      </c>
      <c r="E276" s="78"/>
    </row>
    <row r="277" spans="1:5" ht="15.5" x14ac:dyDescent="0.35">
      <c r="A277" s="78" t="s">
        <v>299</v>
      </c>
      <c r="B277" s="78" t="s">
        <v>315</v>
      </c>
      <c r="C277" s="79">
        <v>44341</v>
      </c>
      <c r="D277" s="79">
        <v>44348</v>
      </c>
      <c r="E277" s="78"/>
    </row>
    <row r="278" spans="1:5" ht="15.5" x14ac:dyDescent="0.35">
      <c r="A278" s="78" t="s">
        <v>300</v>
      </c>
      <c r="B278" s="78" t="s">
        <v>315</v>
      </c>
      <c r="C278" s="79">
        <v>44348</v>
      </c>
      <c r="D278" s="79">
        <v>44355</v>
      </c>
      <c r="E278" s="78"/>
    </row>
    <row r="279" spans="1:5" ht="15.5" x14ac:dyDescent="0.35">
      <c r="A279" s="78" t="s">
        <v>301</v>
      </c>
      <c r="B279" s="78" t="s">
        <v>315</v>
      </c>
      <c r="C279" s="79">
        <v>44355</v>
      </c>
      <c r="D279" s="79">
        <v>44362</v>
      </c>
      <c r="E279" s="78"/>
    </row>
    <row r="280" spans="1:5" ht="15.5" x14ac:dyDescent="0.35">
      <c r="A280" s="78" t="s">
        <v>302</v>
      </c>
      <c r="B280" s="78" t="s">
        <v>315</v>
      </c>
      <c r="C280" s="79">
        <v>44362</v>
      </c>
      <c r="D280" s="79">
        <v>44369</v>
      </c>
      <c r="E280" s="78"/>
    </row>
    <row r="281" spans="1:5" ht="15.5" x14ac:dyDescent="0.35">
      <c r="A281" s="78" t="s">
        <v>303</v>
      </c>
      <c r="B281" s="78" t="s">
        <v>315</v>
      </c>
      <c r="C281" s="79">
        <v>44369</v>
      </c>
      <c r="D281" s="79">
        <v>44376</v>
      </c>
      <c r="E281" s="78"/>
    </row>
    <row r="282" spans="1:5" ht="15.5" x14ac:dyDescent="0.35">
      <c r="A282" s="78" t="s">
        <v>268</v>
      </c>
      <c r="B282" s="78" t="s">
        <v>316</v>
      </c>
      <c r="C282" s="79">
        <v>44131</v>
      </c>
      <c r="D282" s="79">
        <v>44138</v>
      </c>
      <c r="E282" s="78"/>
    </row>
    <row r="283" spans="1:5" ht="15.5" x14ac:dyDescent="0.35">
      <c r="A283" s="78" t="s">
        <v>270</v>
      </c>
      <c r="B283" s="78" t="s">
        <v>316</v>
      </c>
      <c r="C283" s="79">
        <v>44138</v>
      </c>
      <c r="D283" s="79">
        <v>44145</v>
      </c>
      <c r="E283" s="78"/>
    </row>
    <row r="284" spans="1:5" ht="15.5" x14ac:dyDescent="0.35">
      <c r="A284" s="78" t="s">
        <v>271</v>
      </c>
      <c r="B284" s="78" t="s">
        <v>316</v>
      </c>
      <c r="C284" s="79">
        <v>44145</v>
      </c>
      <c r="D284" s="79">
        <v>44152</v>
      </c>
      <c r="E284" s="78"/>
    </row>
    <row r="285" spans="1:5" ht="15.5" x14ac:dyDescent="0.35">
      <c r="A285" s="78" t="s">
        <v>272</v>
      </c>
      <c r="B285" s="78" t="s">
        <v>316</v>
      </c>
      <c r="C285" s="79">
        <v>44152</v>
      </c>
      <c r="D285" s="79">
        <v>44159</v>
      </c>
      <c r="E285" s="78"/>
    </row>
    <row r="286" spans="1:5" ht="15.5" x14ac:dyDescent="0.35">
      <c r="A286" s="78" t="s">
        <v>273</v>
      </c>
      <c r="B286" s="78" t="s">
        <v>316</v>
      </c>
      <c r="C286" s="79">
        <v>44159</v>
      </c>
      <c r="D286" s="79">
        <v>44166</v>
      </c>
      <c r="E286" s="78"/>
    </row>
    <row r="287" spans="1:5" ht="15.5" x14ac:dyDescent="0.35">
      <c r="A287" s="78" t="s">
        <v>274</v>
      </c>
      <c r="B287" s="78" t="s">
        <v>316</v>
      </c>
      <c r="C287" s="79">
        <v>44166</v>
      </c>
      <c r="D287" s="79">
        <v>44173</v>
      </c>
      <c r="E287" s="78" t="s">
        <v>305</v>
      </c>
    </row>
    <row r="288" spans="1:5" ht="15.5" x14ac:dyDescent="0.35">
      <c r="A288" s="78" t="s">
        <v>275</v>
      </c>
      <c r="B288" s="78" t="s">
        <v>316</v>
      </c>
      <c r="C288" s="79">
        <v>44173</v>
      </c>
      <c r="D288" s="79">
        <v>44180</v>
      </c>
      <c r="E288" s="78" t="s">
        <v>305</v>
      </c>
    </row>
    <row r="289" spans="1:5" ht="15.5" x14ac:dyDescent="0.35">
      <c r="A289" s="78" t="s">
        <v>276</v>
      </c>
      <c r="B289" s="78" t="s">
        <v>316</v>
      </c>
      <c r="C289" s="79">
        <v>44180</v>
      </c>
      <c r="D289" s="79">
        <v>44187</v>
      </c>
      <c r="E289" s="78" t="s">
        <v>305</v>
      </c>
    </row>
    <row r="290" spans="1:5" ht="15.5" x14ac:dyDescent="0.35">
      <c r="A290" s="78" t="s">
        <v>277</v>
      </c>
      <c r="B290" s="78" t="s">
        <v>316</v>
      </c>
      <c r="C290" s="79">
        <v>44187</v>
      </c>
      <c r="D290" s="79">
        <v>44194</v>
      </c>
      <c r="E290" s="78"/>
    </row>
    <row r="291" spans="1:5" ht="15.5" x14ac:dyDescent="0.35">
      <c r="A291" s="78" t="s">
        <v>278</v>
      </c>
      <c r="B291" s="78" t="s">
        <v>316</v>
      </c>
      <c r="C291" s="79">
        <v>44194</v>
      </c>
      <c r="D291" s="79">
        <v>44201</v>
      </c>
      <c r="E291" s="78"/>
    </row>
    <row r="292" spans="1:5" ht="15.5" x14ac:dyDescent="0.35">
      <c r="A292" s="78" t="s">
        <v>279</v>
      </c>
      <c r="B292" s="78" t="s">
        <v>316</v>
      </c>
      <c r="C292" s="79">
        <v>44201</v>
      </c>
      <c r="D292" s="79">
        <v>44208</v>
      </c>
      <c r="E292" s="78"/>
    </row>
    <row r="293" spans="1:5" ht="15.5" x14ac:dyDescent="0.35">
      <c r="A293" s="78" t="s">
        <v>280</v>
      </c>
      <c r="B293" s="78" t="s">
        <v>316</v>
      </c>
      <c r="C293" s="79">
        <v>44208</v>
      </c>
      <c r="D293" s="79">
        <v>44215</v>
      </c>
      <c r="E293" s="78"/>
    </row>
    <row r="294" spans="1:5" ht="15.5" x14ac:dyDescent="0.35">
      <c r="A294" s="78" t="s">
        <v>281</v>
      </c>
      <c r="B294" s="78" t="s">
        <v>316</v>
      </c>
      <c r="C294" s="79">
        <v>44215</v>
      </c>
      <c r="D294" s="79">
        <v>44222</v>
      </c>
      <c r="E294" s="78"/>
    </row>
    <row r="295" spans="1:5" ht="15.5" x14ac:dyDescent="0.35">
      <c r="A295" s="78" t="s">
        <v>282</v>
      </c>
      <c r="B295" s="78" t="s">
        <v>316</v>
      </c>
      <c r="C295" s="79">
        <v>44222</v>
      </c>
      <c r="D295" s="79">
        <v>44229</v>
      </c>
      <c r="E295" s="78"/>
    </row>
    <row r="296" spans="1:5" ht="15.5" x14ac:dyDescent="0.35">
      <c r="A296" s="78" t="s">
        <v>283</v>
      </c>
      <c r="B296" s="78" t="s">
        <v>316</v>
      </c>
      <c r="C296" s="79">
        <v>44229</v>
      </c>
      <c r="D296" s="79">
        <v>44236</v>
      </c>
      <c r="E296" s="78"/>
    </row>
    <row r="297" spans="1:5" ht="15.5" x14ac:dyDescent="0.35">
      <c r="A297" s="78" t="s">
        <v>284</v>
      </c>
      <c r="B297" s="78" t="s">
        <v>316</v>
      </c>
      <c r="C297" s="79">
        <v>44236</v>
      </c>
      <c r="D297" s="79">
        <v>44243</v>
      </c>
      <c r="E297" s="78"/>
    </row>
    <row r="298" spans="1:5" ht="15.5" x14ac:dyDescent="0.35">
      <c r="A298" s="78" t="s">
        <v>285</v>
      </c>
      <c r="B298" s="78" t="s">
        <v>316</v>
      </c>
      <c r="C298" s="79">
        <v>44243</v>
      </c>
      <c r="D298" s="79">
        <v>44250</v>
      </c>
      <c r="E298" s="78"/>
    </row>
    <row r="299" spans="1:5" ht="15.5" x14ac:dyDescent="0.35">
      <c r="A299" s="78" t="s">
        <v>286</v>
      </c>
      <c r="B299" s="78" t="s">
        <v>316</v>
      </c>
      <c r="C299" s="79">
        <v>44250</v>
      </c>
      <c r="D299" s="79">
        <v>44257</v>
      </c>
      <c r="E299" s="78"/>
    </row>
    <row r="300" spans="1:5" ht="15.5" x14ac:dyDescent="0.35">
      <c r="A300" s="78" t="s">
        <v>287</v>
      </c>
      <c r="B300" s="78" t="s">
        <v>316</v>
      </c>
      <c r="C300" s="79">
        <v>44257</v>
      </c>
      <c r="D300" s="79">
        <v>44264</v>
      </c>
      <c r="E300" s="78"/>
    </row>
    <row r="301" spans="1:5" ht="15.5" x14ac:dyDescent="0.35">
      <c r="A301" s="78" t="s">
        <v>288</v>
      </c>
      <c r="B301" s="78" t="s">
        <v>316</v>
      </c>
      <c r="C301" s="79">
        <v>44264</v>
      </c>
      <c r="D301" s="79">
        <v>44271</v>
      </c>
      <c r="E301" s="78"/>
    </row>
    <row r="302" spans="1:5" ht="15.5" x14ac:dyDescent="0.35">
      <c r="A302" s="78" t="s">
        <v>289</v>
      </c>
      <c r="B302" s="78" t="s">
        <v>316</v>
      </c>
      <c r="C302" s="79">
        <v>44271</v>
      </c>
      <c r="D302" s="79">
        <v>44278</v>
      </c>
      <c r="E302" s="78"/>
    </row>
    <row r="303" spans="1:5" ht="15.5" x14ac:dyDescent="0.35">
      <c r="A303" s="78" t="s">
        <v>290</v>
      </c>
      <c r="B303" s="78" t="s">
        <v>316</v>
      </c>
      <c r="C303" s="79">
        <v>44278</v>
      </c>
      <c r="D303" s="79">
        <v>44285</v>
      </c>
      <c r="E303" s="78"/>
    </row>
    <row r="304" spans="1:5" ht="15.5" x14ac:dyDescent="0.35">
      <c r="A304" s="78" t="s">
        <v>291</v>
      </c>
      <c r="B304" s="78" t="s">
        <v>316</v>
      </c>
      <c r="C304" s="79">
        <v>44285</v>
      </c>
      <c r="D304" s="79">
        <v>44292</v>
      </c>
      <c r="E304" s="78"/>
    </row>
    <row r="305" spans="1:5" ht="15.5" x14ac:dyDescent="0.35">
      <c r="A305" s="78" t="s">
        <v>292</v>
      </c>
      <c r="B305" s="78" t="s">
        <v>316</v>
      </c>
      <c r="C305" s="79">
        <v>44292</v>
      </c>
      <c r="D305" s="79">
        <v>44299</v>
      </c>
      <c r="E305" s="78"/>
    </row>
    <row r="306" spans="1:5" ht="15.5" x14ac:dyDescent="0.35">
      <c r="A306" s="78" t="s">
        <v>293</v>
      </c>
      <c r="B306" s="78" t="s">
        <v>316</v>
      </c>
      <c r="C306" s="79">
        <v>44299</v>
      </c>
      <c r="D306" s="79">
        <v>44306</v>
      </c>
      <c r="E306" s="78"/>
    </row>
    <row r="307" spans="1:5" ht="15.5" x14ac:dyDescent="0.35">
      <c r="A307" s="78" t="s">
        <v>294</v>
      </c>
      <c r="B307" s="78" t="s">
        <v>316</v>
      </c>
      <c r="C307" s="79">
        <v>44306</v>
      </c>
      <c r="D307" s="79">
        <v>44313</v>
      </c>
      <c r="E307" s="78"/>
    </row>
    <row r="308" spans="1:5" ht="15.5" x14ac:dyDescent="0.35">
      <c r="A308" s="78" t="s">
        <v>295</v>
      </c>
      <c r="B308" s="78" t="s">
        <v>316</v>
      </c>
      <c r="C308" s="79">
        <v>44313</v>
      </c>
      <c r="D308" s="79">
        <v>44320</v>
      </c>
      <c r="E308" s="78"/>
    </row>
    <row r="309" spans="1:5" ht="15.5" x14ac:dyDescent="0.35">
      <c r="A309" s="78" t="s">
        <v>296</v>
      </c>
      <c r="B309" s="78" t="s">
        <v>316</v>
      </c>
      <c r="C309" s="79">
        <v>44320</v>
      </c>
      <c r="D309" s="79">
        <v>44327</v>
      </c>
      <c r="E309" s="78"/>
    </row>
    <row r="310" spans="1:5" ht="15.5" x14ac:dyDescent="0.35">
      <c r="A310" s="78" t="s">
        <v>297</v>
      </c>
      <c r="B310" s="78" t="s">
        <v>316</v>
      </c>
      <c r="C310" s="79">
        <v>44327</v>
      </c>
      <c r="D310" s="79">
        <v>44334</v>
      </c>
      <c r="E310" s="78"/>
    </row>
    <row r="311" spans="1:5" ht="15.5" x14ac:dyDescent="0.35">
      <c r="A311" s="78" t="s">
        <v>298</v>
      </c>
      <c r="B311" s="78" t="s">
        <v>316</v>
      </c>
      <c r="C311" s="79">
        <v>44334</v>
      </c>
      <c r="D311" s="79">
        <v>44341</v>
      </c>
      <c r="E311" s="78"/>
    </row>
    <row r="312" spans="1:5" ht="15.5" x14ac:dyDescent="0.35">
      <c r="A312" s="78" t="s">
        <v>299</v>
      </c>
      <c r="B312" s="78" t="s">
        <v>316</v>
      </c>
      <c r="C312" s="79">
        <v>44341</v>
      </c>
      <c r="D312" s="79">
        <v>44348</v>
      </c>
      <c r="E312" s="78"/>
    </row>
    <row r="313" spans="1:5" ht="15.5" x14ac:dyDescent="0.35">
      <c r="A313" s="78" t="s">
        <v>300</v>
      </c>
      <c r="B313" s="78" t="s">
        <v>316</v>
      </c>
      <c r="C313" s="79">
        <v>44348</v>
      </c>
      <c r="D313" s="79">
        <v>44355</v>
      </c>
      <c r="E313" s="78"/>
    </row>
    <row r="314" spans="1:5" ht="15.5" x14ac:dyDescent="0.35">
      <c r="A314" s="78" t="s">
        <v>301</v>
      </c>
      <c r="B314" s="78" t="s">
        <v>316</v>
      </c>
      <c r="C314" s="79">
        <v>44355</v>
      </c>
      <c r="D314" s="79">
        <v>44362</v>
      </c>
      <c r="E314" s="78"/>
    </row>
    <row r="315" spans="1:5" ht="15.5" x14ac:dyDescent="0.35">
      <c r="A315" s="78" t="s">
        <v>302</v>
      </c>
      <c r="B315" s="78" t="s">
        <v>316</v>
      </c>
      <c r="C315" s="79">
        <v>44362</v>
      </c>
      <c r="D315" s="79">
        <v>44369</v>
      </c>
      <c r="E315" s="78"/>
    </row>
    <row r="316" spans="1:5" ht="15.5" x14ac:dyDescent="0.35">
      <c r="A316" s="78" t="s">
        <v>303</v>
      </c>
      <c r="B316" s="78" t="s">
        <v>316</v>
      </c>
      <c r="C316" s="79">
        <v>44369</v>
      </c>
      <c r="D316" s="79">
        <v>44376</v>
      </c>
      <c r="E316" s="78"/>
    </row>
    <row r="317" spans="1:5" ht="15.5" x14ac:dyDescent="0.35">
      <c r="A317" s="78" t="s">
        <v>268</v>
      </c>
      <c r="B317" s="78" t="s">
        <v>317</v>
      </c>
      <c r="C317" s="79">
        <v>44131</v>
      </c>
      <c r="D317" s="79">
        <v>44138</v>
      </c>
      <c r="E317" s="78"/>
    </row>
    <row r="318" spans="1:5" ht="15.5" x14ac:dyDescent="0.35">
      <c r="A318" s="78" t="s">
        <v>270</v>
      </c>
      <c r="B318" s="78" t="s">
        <v>317</v>
      </c>
      <c r="C318" s="79">
        <v>44138</v>
      </c>
      <c r="D318" s="79">
        <v>44145</v>
      </c>
      <c r="E318" s="78"/>
    </row>
    <row r="319" spans="1:5" ht="15.5" x14ac:dyDescent="0.35">
      <c r="A319" s="78" t="s">
        <v>271</v>
      </c>
      <c r="B319" s="78" t="s">
        <v>317</v>
      </c>
      <c r="C319" s="79">
        <v>44145</v>
      </c>
      <c r="D319" s="79">
        <v>44152</v>
      </c>
      <c r="E319" s="78"/>
    </row>
    <row r="320" spans="1:5" ht="15.5" x14ac:dyDescent="0.35">
      <c r="A320" s="78" t="s">
        <v>272</v>
      </c>
      <c r="B320" s="78" t="s">
        <v>317</v>
      </c>
      <c r="C320" s="79">
        <v>44152</v>
      </c>
      <c r="D320" s="79">
        <v>44159</v>
      </c>
      <c r="E320" s="78"/>
    </row>
    <row r="321" spans="1:5" ht="15.5" x14ac:dyDescent="0.35">
      <c r="A321" s="78" t="s">
        <v>273</v>
      </c>
      <c r="B321" s="78" t="s">
        <v>317</v>
      </c>
      <c r="C321" s="79">
        <v>44159</v>
      </c>
      <c r="D321" s="79">
        <v>44166</v>
      </c>
      <c r="E321" s="78"/>
    </row>
    <row r="322" spans="1:5" ht="15.5" x14ac:dyDescent="0.35">
      <c r="A322" s="78" t="s">
        <v>274</v>
      </c>
      <c r="B322" s="78" t="s">
        <v>317</v>
      </c>
      <c r="C322" s="79">
        <v>44166</v>
      </c>
      <c r="D322" s="79">
        <v>44173</v>
      </c>
      <c r="E322" s="78"/>
    </row>
    <row r="323" spans="1:5" ht="15.5" x14ac:dyDescent="0.35">
      <c r="A323" s="78" t="s">
        <v>275</v>
      </c>
      <c r="B323" s="78" t="s">
        <v>317</v>
      </c>
      <c r="C323" s="79">
        <v>44173</v>
      </c>
      <c r="D323" s="79">
        <v>44180</v>
      </c>
      <c r="E323" s="78" t="s">
        <v>305</v>
      </c>
    </row>
    <row r="324" spans="1:5" ht="15.5" x14ac:dyDescent="0.35">
      <c r="A324" s="78" t="s">
        <v>276</v>
      </c>
      <c r="B324" s="78" t="s">
        <v>317</v>
      </c>
      <c r="C324" s="79">
        <v>44180</v>
      </c>
      <c r="D324" s="79">
        <v>44187</v>
      </c>
      <c r="E324" s="78" t="s">
        <v>305</v>
      </c>
    </row>
    <row r="325" spans="1:5" ht="15.5" x14ac:dyDescent="0.35">
      <c r="A325" s="78" t="s">
        <v>277</v>
      </c>
      <c r="B325" s="78" t="s">
        <v>317</v>
      </c>
      <c r="C325" s="79">
        <v>44187</v>
      </c>
      <c r="D325" s="79">
        <v>44194</v>
      </c>
      <c r="E325" s="78" t="s">
        <v>305</v>
      </c>
    </row>
    <row r="326" spans="1:5" ht="15.5" x14ac:dyDescent="0.35">
      <c r="A326" s="78" t="s">
        <v>278</v>
      </c>
      <c r="B326" s="78" t="s">
        <v>317</v>
      </c>
      <c r="C326" s="79">
        <v>44194</v>
      </c>
      <c r="D326" s="79">
        <v>44201</v>
      </c>
      <c r="E326" s="78"/>
    </row>
    <row r="327" spans="1:5" ht="15.5" x14ac:dyDescent="0.35">
      <c r="A327" s="78" t="s">
        <v>279</v>
      </c>
      <c r="B327" s="78" t="s">
        <v>317</v>
      </c>
      <c r="C327" s="79">
        <v>44201</v>
      </c>
      <c r="D327" s="79">
        <v>44208</v>
      </c>
      <c r="E327" s="78"/>
    </row>
    <row r="328" spans="1:5" ht="15.5" x14ac:dyDescent="0.35">
      <c r="A328" s="78" t="s">
        <v>280</v>
      </c>
      <c r="B328" s="78" t="s">
        <v>317</v>
      </c>
      <c r="C328" s="79">
        <v>44208</v>
      </c>
      <c r="D328" s="79">
        <v>44215</v>
      </c>
      <c r="E328" s="78"/>
    </row>
    <row r="329" spans="1:5" ht="15.5" x14ac:dyDescent="0.35">
      <c r="A329" s="78" t="s">
        <v>281</v>
      </c>
      <c r="B329" s="78" t="s">
        <v>317</v>
      </c>
      <c r="C329" s="79">
        <v>44215</v>
      </c>
      <c r="D329" s="79">
        <v>44222</v>
      </c>
      <c r="E329" s="78"/>
    </row>
    <row r="330" spans="1:5" ht="15.5" x14ac:dyDescent="0.35">
      <c r="A330" s="78" t="s">
        <v>282</v>
      </c>
      <c r="B330" s="78" t="s">
        <v>317</v>
      </c>
      <c r="C330" s="79">
        <v>44222</v>
      </c>
      <c r="D330" s="79">
        <v>44229</v>
      </c>
      <c r="E330" s="78"/>
    </row>
    <row r="331" spans="1:5" ht="15.5" x14ac:dyDescent="0.35">
      <c r="A331" s="78" t="s">
        <v>283</v>
      </c>
      <c r="B331" s="78" t="s">
        <v>317</v>
      </c>
      <c r="C331" s="79">
        <v>44229</v>
      </c>
      <c r="D331" s="79">
        <v>44236</v>
      </c>
      <c r="E331" s="78"/>
    </row>
    <row r="332" spans="1:5" ht="15.5" x14ac:dyDescent="0.35">
      <c r="A332" s="78" t="s">
        <v>284</v>
      </c>
      <c r="B332" s="78" t="s">
        <v>317</v>
      </c>
      <c r="C332" s="79">
        <v>44236</v>
      </c>
      <c r="D332" s="79">
        <v>44243</v>
      </c>
      <c r="E332" s="78"/>
    </row>
    <row r="333" spans="1:5" ht="15.5" x14ac:dyDescent="0.35">
      <c r="A333" s="78" t="s">
        <v>285</v>
      </c>
      <c r="B333" s="78" t="s">
        <v>317</v>
      </c>
      <c r="C333" s="79">
        <v>44243</v>
      </c>
      <c r="D333" s="79">
        <v>44250</v>
      </c>
      <c r="E333" s="78"/>
    </row>
    <row r="334" spans="1:5" ht="15.5" x14ac:dyDescent="0.35">
      <c r="A334" s="78" t="s">
        <v>286</v>
      </c>
      <c r="B334" s="78" t="s">
        <v>317</v>
      </c>
      <c r="C334" s="79">
        <v>44250</v>
      </c>
      <c r="D334" s="79">
        <v>44257</v>
      </c>
      <c r="E334" s="78"/>
    </row>
    <row r="335" spans="1:5" ht="15.5" x14ac:dyDescent="0.35">
      <c r="A335" s="78" t="s">
        <v>287</v>
      </c>
      <c r="B335" s="78" t="s">
        <v>317</v>
      </c>
      <c r="C335" s="79">
        <v>44257</v>
      </c>
      <c r="D335" s="79">
        <v>44264</v>
      </c>
      <c r="E335" s="78"/>
    </row>
    <row r="336" spans="1:5" ht="15.5" x14ac:dyDescent="0.35">
      <c r="A336" s="78" t="s">
        <v>288</v>
      </c>
      <c r="B336" s="78" t="s">
        <v>317</v>
      </c>
      <c r="C336" s="79">
        <v>44264</v>
      </c>
      <c r="D336" s="79">
        <v>44271</v>
      </c>
      <c r="E336" s="78"/>
    </row>
    <row r="337" spans="1:5" ht="15.5" x14ac:dyDescent="0.35">
      <c r="A337" s="78" t="s">
        <v>289</v>
      </c>
      <c r="B337" s="78" t="s">
        <v>317</v>
      </c>
      <c r="C337" s="79">
        <v>44271</v>
      </c>
      <c r="D337" s="79">
        <v>44278</v>
      </c>
      <c r="E337" s="78"/>
    </row>
    <row r="338" spans="1:5" ht="15.5" x14ac:dyDescent="0.35">
      <c r="A338" s="78" t="s">
        <v>290</v>
      </c>
      <c r="B338" s="78" t="s">
        <v>317</v>
      </c>
      <c r="C338" s="79">
        <v>44278</v>
      </c>
      <c r="D338" s="79">
        <v>44285</v>
      </c>
      <c r="E338" s="78"/>
    </row>
    <row r="339" spans="1:5" ht="15.5" x14ac:dyDescent="0.35">
      <c r="A339" s="78" t="s">
        <v>291</v>
      </c>
      <c r="B339" s="78" t="s">
        <v>317</v>
      </c>
      <c r="C339" s="79">
        <v>44285</v>
      </c>
      <c r="D339" s="79">
        <v>44292</v>
      </c>
      <c r="E339" s="78"/>
    </row>
    <row r="340" spans="1:5" ht="15.5" x14ac:dyDescent="0.35">
      <c r="A340" s="78" t="s">
        <v>292</v>
      </c>
      <c r="B340" s="78" t="s">
        <v>317</v>
      </c>
      <c r="C340" s="79">
        <v>44292</v>
      </c>
      <c r="D340" s="79">
        <v>44299</v>
      </c>
      <c r="E340" s="78"/>
    </row>
    <row r="341" spans="1:5" ht="15.5" x14ac:dyDescent="0.35">
      <c r="A341" s="78" t="s">
        <v>293</v>
      </c>
      <c r="B341" s="78" t="s">
        <v>317</v>
      </c>
      <c r="C341" s="79">
        <v>44299</v>
      </c>
      <c r="D341" s="79">
        <v>44306</v>
      </c>
      <c r="E341" s="78"/>
    </row>
    <row r="342" spans="1:5" ht="15.5" x14ac:dyDescent="0.35">
      <c r="A342" s="78" t="s">
        <v>294</v>
      </c>
      <c r="B342" s="78" t="s">
        <v>317</v>
      </c>
      <c r="C342" s="79">
        <v>44306</v>
      </c>
      <c r="D342" s="79">
        <v>44313</v>
      </c>
      <c r="E342" s="78"/>
    </row>
    <row r="343" spans="1:5" ht="15.5" x14ac:dyDescent="0.35">
      <c r="A343" s="78" t="s">
        <v>295</v>
      </c>
      <c r="B343" s="78" t="s">
        <v>317</v>
      </c>
      <c r="C343" s="79">
        <v>44313</v>
      </c>
      <c r="D343" s="79">
        <v>44320</v>
      </c>
      <c r="E343" s="78"/>
    </row>
    <row r="344" spans="1:5" ht="15.5" x14ac:dyDescent="0.35">
      <c r="A344" s="78" t="s">
        <v>296</v>
      </c>
      <c r="B344" s="78" t="s">
        <v>317</v>
      </c>
      <c r="C344" s="79">
        <v>44320</v>
      </c>
      <c r="D344" s="79">
        <v>44327</v>
      </c>
      <c r="E344" s="78"/>
    </row>
    <row r="345" spans="1:5" ht="15.5" x14ac:dyDescent="0.35">
      <c r="A345" s="78" t="s">
        <v>297</v>
      </c>
      <c r="B345" s="78" t="s">
        <v>317</v>
      </c>
      <c r="C345" s="79">
        <v>44327</v>
      </c>
      <c r="D345" s="79">
        <v>44334</v>
      </c>
      <c r="E345" s="78"/>
    </row>
    <row r="346" spans="1:5" ht="15.5" x14ac:dyDescent="0.35">
      <c r="A346" s="78" t="s">
        <v>298</v>
      </c>
      <c r="B346" s="78" t="s">
        <v>317</v>
      </c>
      <c r="C346" s="79">
        <v>44334</v>
      </c>
      <c r="D346" s="79">
        <v>44341</v>
      </c>
      <c r="E346" s="78"/>
    </row>
    <row r="347" spans="1:5" ht="15.5" x14ac:dyDescent="0.35">
      <c r="A347" s="78" t="s">
        <v>299</v>
      </c>
      <c r="B347" s="78" t="s">
        <v>317</v>
      </c>
      <c r="C347" s="79">
        <v>44341</v>
      </c>
      <c r="D347" s="79">
        <v>44348</v>
      </c>
      <c r="E347" s="78"/>
    </row>
    <row r="348" spans="1:5" ht="15.5" x14ac:dyDescent="0.35">
      <c r="A348" s="78" t="s">
        <v>300</v>
      </c>
      <c r="B348" s="78" t="s">
        <v>317</v>
      </c>
      <c r="C348" s="79">
        <v>44348</v>
      </c>
      <c r="D348" s="79">
        <v>44355</v>
      </c>
      <c r="E348" s="78"/>
    </row>
    <row r="349" spans="1:5" ht="15.5" x14ac:dyDescent="0.35">
      <c r="A349" s="78" t="s">
        <v>301</v>
      </c>
      <c r="B349" s="78" t="s">
        <v>317</v>
      </c>
      <c r="C349" s="79">
        <v>44355</v>
      </c>
      <c r="D349" s="79">
        <v>44362</v>
      </c>
      <c r="E349" s="78"/>
    </row>
    <row r="350" spans="1:5" ht="15.5" x14ac:dyDescent="0.35">
      <c r="A350" s="78" t="s">
        <v>302</v>
      </c>
      <c r="B350" s="78" t="s">
        <v>317</v>
      </c>
      <c r="C350" s="79">
        <v>44362</v>
      </c>
      <c r="D350" s="79">
        <v>44369</v>
      </c>
      <c r="E350" s="78"/>
    </row>
    <row r="351" spans="1:5" ht="15.5" x14ac:dyDescent="0.35">
      <c r="A351" s="78" t="s">
        <v>303</v>
      </c>
      <c r="B351" s="78" t="s">
        <v>317</v>
      </c>
      <c r="C351" s="79">
        <v>44369</v>
      </c>
      <c r="D351" s="79">
        <v>44376</v>
      </c>
      <c r="E351" s="78"/>
    </row>
    <row r="352" spans="1:5" ht="15.5" x14ac:dyDescent="0.35">
      <c r="A352" s="78" t="s">
        <v>268</v>
      </c>
      <c r="B352" s="78" t="s">
        <v>318</v>
      </c>
      <c r="C352" s="79">
        <v>44131</v>
      </c>
      <c r="D352" s="79">
        <v>44138</v>
      </c>
      <c r="E352" s="78"/>
    </row>
    <row r="353" spans="1:5" ht="15.5" x14ac:dyDescent="0.35">
      <c r="A353" s="78" t="s">
        <v>270</v>
      </c>
      <c r="B353" s="78" t="s">
        <v>318</v>
      </c>
      <c r="C353" s="79">
        <v>44138</v>
      </c>
      <c r="D353" s="79">
        <v>44145</v>
      </c>
      <c r="E353" s="78"/>
    </row>
    <row r="354" spans="1:5" ht="15.5" x14ac:dyDescent="0.35">
      <c r="A354" s="78" t="s">
        <v>271</v>
      </c>
      <c r="B354" s="78" t="s">
        <v>318</v>
      </c>
      <c r="C354" s="79">
        <v>44145</v>
      </c>
      <c r="D354" s="79">
        <v>44152</v>
      </c>
      <c r="E354" s="78"/>
    </row>
    <row r="355" spans="1:5" ht="15.5" x14ac:dyDescent="0.35">
      <c r="A355" s="78" t="s">
        <v>272</v>
      </c>
      <c r="B355" s="78" t="s">
        <v>318</v>
      </c>
      <c r="C355" s="79">
        <v>44152</v>
      </c>
      <c r="D355" s="79">
        <v>44159</v>
      </c>
      <c r="E355" s="78"/>
    </row>
    <row r="356" spans="1:5" ht="15.5" x14ac:dyDescent="0.35">
      <c r="A356" s="78" t="s">
        <v>273</v>
      </c>
      <c r="B356" s="78" t="s">
        <v>318</v>
      </c>
      <c r="C356" s="79">
        <v>44159</v>
      </c>
      <c r="D356" s="79">
        <v>44166</v>
      </c>
      <c r="E356" s="78"/>
    </row>
    <row r="357" spans="1:5" ht="15.5" x14ac:dyDescent="0.35">
      <c r="A357" s="78" t="s">
        <v>274</v>
      </c>
      <c r="B357" s="78" t="s">
        <v>318</v>
      </c>
      <c r="C357" s="79">
        <v>44166</v>
      </c>
      <c r="D357" s="79">
        <v>44173</v>
      </c>
      <c r="E357" s="78"/>
    </row>
    <row r="358" spans="1:5" ht="15.5" x14ac:dyDescent="0.35">
      <c r="A358" s="78" t="s">
        <v>275</v>
      </c>
      <c r="B358" s="78" t="s">
        <v>318</v>
      </c>
      <c r="C358" s="79">
        <v>44173</v>
      </c>
      <c r="D358" s="79">
        <v>44180</v>
      </c>
      <c r="E358" s="78"/>
    </row>
    <row r="359" spans="1:5" ht="15.5" x14ac:dyDescent="0.35">
      <c r="A359" s="78" t="s">
        <v>276</v>
      </c>
      <c r="B359" s="78" t="s">
        <v>318</v>
      </c>
      <c r="C359" s="79">
        <v>44180</v>
      </c>
      <c r="D359" s="79">
        <v>44187</v>
      </c>
      <c r="E359" s="78" t="s">
        <v>305</v>
      </c>
    </row>
    <row r="360" spans="1:5" ht="15.5" x14ac:dyDescent="0.35">
      <c r="A360" s="78" t="s">
        <v>277</v>
      </c>
      <c r="B360" s="78" t="s">
        <v>318</v>
      </c>
      <c r="C360" s="79">
        <v>44187</v>
      </c>
      <c r="D360" s="79">
        <v>44194</v>
      </c>
      <c r="E360" s="78" t="s">
        <v>305</v>
      </c>
    </row>
    <row r="361" spans="1:5" ht="15.5" x14ac:dyDescent="0.35">
      <c r="A361" s="78" t="s">
        <v>278</v>
      </c>
      <c r="B361" s="78" t="s">
        <v>318</v>
      </c>
      <c r="C361" s="79">
        <v>44194</v>
      </c>
      <c r="D361" s="79">
        <v>44201</v>
      </c>
      <c r="E361" s="78" t="s">
        <v>305</v>
      </c>
    </row>
    <row r="362" spans="1:5" ht="15.5" x14ac:dyDescent="0.35">
      <c r="A362" s="78" t="s">
        <v>279</v>
      </c>
      <c r="B362" s="78" t="s">
        <v>318</v>
      </c>
      <c r="C362" s="79">
        <v>44201</v>
      </c>
      <c r="D362" s="79">
        <v>44208</v>
      </c>
      <c r="E362" s="78"/>
    </row>
    <row r="363" spans="1:5" ht="15.5" x14ac:dyDescent="0.35">
      <c r="A363" s="78" t="s">
        <v>280</v>
      </c>
      <c r="B363" s="78" t="s">
        <v>318</v>
      </c>
      <c r="C363" s="79">
        <v>44208</v>
      </c>
      <c r="D363" s="79">
        <v>44215</v>
      </c>
      <c r="E363" s="78"/>
    </row>
    <row r="364" spans="1:5" ht="15.5" x14ac:dyDescent="0.35">
      <c r="A364" s="78" t="s">
        <v>281</v>
      </c>
      <c r="B364" s="78" t="s">
        <v>318</v>
      </c>
      <c r="C364" s="79">
        <v>44215</v>
      </c>
      <c r="D364" s="79">
        <v>44222</v>
      </c>
      <c r="E364" s="78"/>
    </row>
    <row r="365" spans="1:5" ht="15.5" x14ac:dyDescent="0.35">
      <c r="A365" s="78" t="s">
        <v>282</v>
      </c>
      <c r="B365" s="78" t="s">
        <v>318</v>
      </c>
      <c r="C365" s="79">
        <v>44222</v>
      </c>
      <c r="D365" s="79">
        <v>44229</v>
      </c>
      <c r="E365" s="78"/>
    </row>
    <row r="366" spans="1:5" ht="15.5" x14ac:dyDescent="0.35">
      <c r="A366" s="78" t="s">
        <v>283</v>
      </c>
      <c r="B366" s="78" t="s">
        <v>318</v>
      </c>
      <c r="C366" s="79">
        <v>44229</v>
      </c>
      <c r="D366" s="79">
        <v>44236</v>
      </c>
      <c r="E366" s="78"/>
    </row>
    <row r="367" spans="1:5" ht="15.5" x14ac:dyDescent="0.35">
      <c r="A367" s="78" t="s">
        <v>284</v>
      </c>
      <c r="B367" s="78" t="s">
        <v>318</v>
      </c>
      <c r="C367" s="79">
        <v>44236</v>
      </c>
      <c r="D367" s="79">
        <v>44243</v>
      </c>
      <c r="E367" s="78"/>
    </row>
    <row r="368" spans="1:5" ht="15.5" x14ac:dyDescent="0.35">
      <c r="A368" s="78" t="s">
        <v>285</v>
      </c>
      <c r="B368" s="78" t="s">
        <v>318</v>
      </c>
      <c r="C368" s="79">
        <v>44243</v>
      </c>
      <c r="D368" s="79">
        <v>44250</v>
      </c>
      <c r="E368" s="78"/>
    </row>
    <row r="369" spans="1:5" ht="15.5" x14ac:dyDescent="0.35">
      <c r="A369" s="78" t="s">
        <v>286</v>
      </c>
      <c r="B369" s="78" t="s">
        <v>318</v>
      </c>
      <c r="C369" s="79">
        <v>44250</v>
      </c>
      <c r="D369" s="79">
        <v>44257</v>
      </c>
      <c r="E369" s="78"/>
    </row>
    <row r="370" spans="1:5" ht="15.5" x14ac:dyDescent="0.35">
      <c r="A370" s="78" t="s">
        <v>287</v>
      </c>
      <c r="B370" s="78" t="s">
        <v>318</v>
      </c>
      <c r="C370" s="79">
        <v>44257</v>
      </c>
      <c r="D370" s="79">
        <v>44264</v>
      </c>
      <c r="E370" s="78"/>
    </row>
    <row r="371" spans="1:5" ht="15.5" x14ac:dyDescent="0.35">
      <c r="A371" s="78" t="s">
        <v>288</v>
      </c>
      <c r="B371" s="78" t="s">
        <v>318</v>
      </c>
      <c r="C371" s="79">
        <v>44264</v>
      </c>
      <c r="D371" s="79">
        <v>44271</v>
      </c>
      <c r="E371" s="78"/>
    </row>
    <row r="372" spans="1:5" ht="15.5" x14ac:dyDescent="0.35">
      <c r="A372" s="78" t="s">
        <v>289</v>
      </c>
      <c r="B372" s="78" t="s">
        <v>318</v>
      </c>
      <c r="C372" s="79">
        <v>44271</v>
      </c>
      <c r="D372" s="79">
        <v>44278</v>
      </c>
      <c r="E372" s="78"/>
    </row>
    <row r="373" spans="1:5" ht="15.5" x14ac:dyDescent="0.35">
      <c r="A373" s="78" t="s">
        <v>290</v>
      </c>
      <c r="B373" s="78" t="s">
        <v>318</v>
      </c>
      <c r="C373" s="79">
        <v>44278</v>
      </c>
      <c r="D373" s="79">
        <v>44285</v>
      </c>
      <c r="E373" s="78"/>
    </row>
    <row r="374" spans="1:5" ht="15.5" x14ac:dyDescent="0.35">
      <c r="A374" s="78" t="s">
        <v>291</v>
      </c>
      <c r="B374" s="78" t="s">
        <v>318</v>
      </c>
      <c r="C374" s="79">
        <v>44285</v>
      </c>
      <c r="D374" s="79">
        <v>44292</v>
      </c>
      <c r="E374" s="78"/>
    </row>
    <row r="375" spans="1:5" ht="15.5" x14ac:dyDescent="0.35">
      <c r="A375" s="78" t="s">
        <v>292</v>
      </c>
      <c r="B375" s="78" t="s">
        <v>318</v>
      </c>
      <c r="C375" s="79">
        <v>44292</v>
      </c>
      <c r="D375" s="79">
        <v>44299</v>
      </c>
      <c r="E375" s="78"/>
    </row>
    <row r="376" spans="1:5" ht="15.5" x14ac:dyDescent="0.35">
      <c r="A376" s="78" t="s">
        <v>293</v>
      </c>
      <c r="B376" s="78" t="s">
        <v>318</v>
      </c>
      <c r="C376" s="79">
        <v>44299</v>
      </c>
      <c r="D376" s="79">
        <v>44306</v>
      </c>
      <c r="E376" s="78"/>
    </row>
    <row r="377" spans="1:5" ht="15.5" x14ac:dyDescent="0.35">
      <c r="A377" s="78" t="s">
        <v>294</v>
      </c>
      <c r="B377" s="78" t="s">
        <v>318</v>
      </c>
      <c r="C377" s="79">
        <v>44306</v>
      </c>
      <c r="D377" s="79">
        <v>44313</v>
      </c>
      <c r="E377" s="78"/>
    </row>
    <row r="378" spans="1:5" ht="15.5" x14ac:dyDescent="0.35">
      <c r="A378" s="78" t="s">
        <v>295</v>
      </c>
      <c r="B378" s="78" t="s">
        <v>318</v>
      </c>
      <c r="C378" s="79">
        <v>44313</v>
      </c>
      <c r="D378" s="79">
        <v>44320</v>
      </c>
      <c r="E378" s="78"/>
    </row>
    <row r="379" spans="1:5" ht="15.5" x14ac:dyDescent="0.35">
      <c r="A379" s="78" t="s">
        <v>296</v>
      </c>
      <c r="B379" s="78" t="s">
        <v>318</v>
      </c>
      <c r="C379" s="79">
        <v>44320</v>
      </c>
      <c r="D379" s="79">
        <v>44327</v>
      </c>
      <c r="E379" s="78"/>
    </row>
    <row r="380" spans="1:5" ht="15.5" x14ac:dyDescent="0.35">
      <c r="A380" s="78" t="s">
        <v>297</v>
      </c>
      <c r="B380" s="78" t="s">
        <v>318</v>
      </c>
      <c r="C380" s="79">
        <v>44327</v>
      </c>
      <c r="D380" s="79">
        <v>44334</v>
      </c>
      <c r="E380" s="78"/>
    </row>
    <row r="381" spans="1:5" ht="15.5" x14ac:dyDescent="0.35">
      <c r="A381" s="78" t="s">
        <v>298</v>
      </c>
      <c r="B381" s="78" t="s">
        <v>318</v>
      </c>
      <c r="C381" s="79">
        <v>44334</v>
      </c>
      <c r="D381" s="79">
        <v>44341</v>
      </c>
      <c r="E381" s="78"/>
    </row>
    <row r="382" spans="1:5" ht="15.5" x14ac:dyDescent="0.35">
      <c r="A382" s="78" t="s">
        <v>299</v>
      </c>
      <c r="B382" s="78" t="s">
        <v>318</v>
      </c>
      <c r="C382" s="79">
        <v>44341</v>
      </c>
      <c r="D382" s="79">
        <v>44348</v>
      </c>
      <c r="E382" s="78"/>
    </row>
    <row r="383" spans="1:5" ht="15.5" x14ac:dyDescent="0.35">
      <c r="A383" s="78" t="s">
        <v>300</v>
      </c>
      <c r="B383" s="78" t="s">
        <v>318</v>
      </c>
      <c r="C383" s="79">
        <v>44348</v>
      </c>
      <c r="D383" s="79">
        <v>44355</v>
      </c>
      <c r="E383" s="78"/>
    </row>
    <row r="384" spans="1:5" ht="15.5" x14ac:dyDescent="0.35">
      <c r="A384" s="78" t="s">
        <v>301</v>
      </c>
      <c r="B384" s="78" t="s">
        <v>318</v>
      </c>
      <c r="C384" s="79">
        <v>44355</v>
      </c>
      <c r="D384" s="79">
        <v>44362</v>
      </c>
      <c r="E384" s="78"/>
    </row>
    <row r="385" spans="1:5" ht="15.5" x14ac:dyDescent="0.35">
      <c r="A385" s="78" t="s">
        <v>302</v>
      </c>
      <c r="B385" s="78" t="s">
        <v>318</v>
      </c>
      <c r="C385" s="79">
        <v>44362</v>
      </c>
      <c r="D385" s="79">
        <v>44369</v>
      </c>
      <c r="E385" s="78"/>
    </row>
    <row r="386" spans="1:5" ht="15.5" x14ac:dyDescent="0.35">
      <c r="A386" s="78" t="s">
        <v>303</v>
      </c>
      <c r="B386" s="78" t="s">
        <v>318</v>
      </c>
      <c r="C386" s="79">
        <v>44369</v>
      </c>
      <c r="D386" s="79">
        <v>44376</v>
      </c>
      <c r="E386" s="78"/>
    </row>
    <row r="387" spans="1:5" ht="15.5" x14ac:dyDescent="0.35">
      <c r="A387" s="78" t="s">
        <v>268</v>
      </c>
      <c r="B387" s="78" t="s">
        <v>319</v>
      </c>
      <c r="C387" s="79">
        <v>44131</v>
      </c>
      <c r="D387" s="79">
        <v>44138</v>
      </c>
      <c r="E387" s="78"/>
    </row>
    <row r="388" spans="1:5" ht="15.5" x14ac:dyDescent="0.35">
      <c r="A388" s="78" t="s">
        <v>270</v>
      </c>
      <c r="B388" s="78" t="s">
        <v>319</v>
      </c>
      <c r="C388" s="79">
        <v>44138</v>
      </c>
      <c r="D388" s="79">
        <v>44145</v>
      </c>
      <c r="E388" s="78"/>
    </row>
    <row r="389" spans="1:5" ht="15.5" x14ac:dyDescent="0.35">
      <c r="A389" s="78" t="s">
        <v>271</v>
      </c>
      <c r="B389" s="78" t="s">
        <v>319</v>
      </c>
      <c r="C389" s="79">
        <v>44145</v>
      </c>
      <c r="D389" s="79">
        <v>44152</v>
      </c>
      <c r="E389" s="78"/>
    </row>
    <row r="390" spans="1:5" ht="15.5" x14ac:dyDescent="0.35">
      <c r="A390" s="78" t="s">
        <v>272</v>
      </c>
      <c r="B390" s="78" t="s">
        <v>319</v>
      </c>
      <c r="C390" s="79">
        <v>44152</v>
      </c>
      <c r="D390" s="79">
        <v>44159</v>
      </c>
      <c r="E390" s="78"/>
    </row>
    <row r="391" spans="1:5" ht="15.5" x14ac:dyDescent="0.35">
      <c r="A391" s="78" t="s">
        <v>273</v>
      </c>
      <c r="B391" s="78" t="s">
        <v>319</v>
      </c>
      <c r="C391" s="79">
        <v>44159</v>
      </c>
      <c r="D391" s="79">
        <v>44166</v>
      </c>
      <c r="E391" s="78"/>
    </row>
    <row r="392" spans="1:5" ht="15.5" x14ac:dyDescent="0.35">
      <c r="A392" s="78" t="s">
        <v>274</v>
      </c>
      <c r="B392" s="78" t="s">
        <v>319</v>
      </c>
      <c r="C392" s="79">
        <v>44166</v>
      </c>
      <c r="D392" s="79">
        <v>44173</v>
      </c>
      <c r="E392" s="78"/>
    </row>
    <row r="393" spans="1:5" ht="15.5" x14ac:dyDescent="0.35">
      <c r="A393" s="78" t="s">
        <v>275</v>
      </c>
      <c r="B393" s="78" t="s">
        <v>319</v>
      </c>
      <c r="C393" s="79">
        <v>44173</v>
      </c>
      <c r="D393" s="79">
        <v>44180</v>
      </c>
      <c r="E393" s="78"/>
    </row>
    <row r="394" spans="1:5" ht="15.5" x14ac:dyDescent="0.35">
      <c r="A394" s="78" t="s">
        <v>276</v>
      </c>
      <c r="B394" s="78" t="s">
        <v>319</v>
      </c>
      <c r="C394" s="79">
        <v>44180</v>
      </c>
      <c r="D394" s="79">
        <v>44187</v>
      </c>
      <c r="E394" s="78"/>
    </row>
    <row r="395" spans="1:5" ht="15.5" x14ac:dyDescent="0.35">
      <c r="A395" s="78" t="s">
        <v>277</v>
      </c>
      <c r="B395" s="78" t="s">
        <v>319</v>
      </c>
      <c r="C395" s="79">
        <v>44187</v>
      </c>
      <c r="D395" s="79">
        <v>44194</v>
      </c>
      <c r="E395" s="78" t="s">
        <v>305</v>
      </c>
    </row>
    <row r="396" spans="1:5" ht="15.5" x14ac:dyDescent="0.35">
      <c r="A396" s="78" t="s">
        <v>278</v>
      </c>
      <c r="B396" s="78" t="s">
        <v>319</v>
      </c>
      <c r="C396" s="79">
        <v>44194</v>
      </c>
      <c r="D396" s="79">
        <v>44201</v>
      </c>
      <c r="E396" s="78" t="s">
        <v>305</v>
      </c>
    </row>
    <row r="397" spans="1:5" ht="15.5" x14ac:dyDescent="0.35">
      <c r="A397" s="78" t="s">
        <v>279</v>
      </c>
      <c r="B397" s="78" t="s">
        <v>319</v>
      </c>
      <c r="C397" s="79">
        <v>44201</v>
      </c>
      <c r="D397" s="79">
        <v>44208</v>
      </c>
      <c r="E397" s="78" t="s">
        <v>305</v>
      </c>
    </row>
    <row r="398" spans="1:5" ht="15.5" x14ac:dyDescent="0.35">
      <c r="A398" s="78" t="s">
        <v>280</v>
      </c>
      <c r="B398" s="78" t="s">
        <v>319</v>
      </c>
      <c r="C398" s="79">
        <v>44208</v>
      </c>
      <c r="D398" s="79">
        <v>44215</v>
      </c>
      <c r="E398" s="78"/>
    </row>
    <row r="399" spans="1:5" ht="15.5" x14ac:dyDescent="0.35">
      <c r="A399" s="78" t="s">
        <v>281</v>
      </c>
      <c r="B399" s="78" t="s">
        <v>319</v>
      </c>
      <c r="C399" s="79">
        <v>44215</v>
      </c>
      <c r="D399" s="79">
        <v>44222</v>
      </c>
      <c r="E399" s="78"/>
    </row>
    <row r="400" spans="1:5" ht="15.5" x14ac:dyDescent="0.35">
      <c r="A400" s="78" t="s">
        <v>282</v>
      </c>
      <c r="B400" s="78" t="s">
        <v>319</v>
      </c>
      <c r="C400" s="79">
        <v>44222</v>
      </c>
      <c r="D400" s="79">
        <v>44229</v>
      </c>
      <c r="E400" s="78"/>
    </row>
    <row r="401" spans="1:5" ht="15.5" x14ac:dyDescent="0.35">
      <c r="A401" s="78" t="s">
        <v>283</v>
      </c>
      <c r="B401" s="78" t="s">
        <v>319</v>
      </c>
      <c r="C401" s="79">
        <v>44229</v>
      </c>
      <c r="D401" s="79">
        <v>44236</v>
      </c>
      <c r="E401" s="78"/>
    </row>
    <row r="402" spans="1:5" ht="15.5" x14ac:dyDescent="0.35">
      <c r="A402" s="78" t="s">
        <v>284</v>
      </c>
      <c r="B402" s="78" t="s">
        <v>319</v>
      </c>
      <c r="C402" s="79">
        <v>44236</v>
      </c>
      <c r="D402" s="79">
        <v>44243</v>
      </c>
      <c r="E402" s="78"/>
    </row>
    <row r="403" spans="1:5" ht="15.5" x14ac:dyDescent="0.35">
      <c r="A403" s="78" t="s">
        <v>285</v>
      </c>
      <c r="B403" s="78" t="s">
        <v>319</v>
      </c>
      <c r="C403" s="79">
        <v>44243</v>
      </c>
      <c r="D403" s="79">
        <v>44250</v>
      </c>
      <c r="E403" s="78"/>
    </row>
    <row r="404" spans="1:5" ht="15.5" x14ac:dyDescent="0.35">
      <c r="A404" s="78" t="s">
        <v>286</v>
      </c>
      <c r="B404" s="78" t="s">
        <v>319</v>
      </c>
      <c r="C404" s="79">
        <v>44250</v>
      </c>
      <c r="D404" s="79">
        <v>44257</v>
      </c>
      <c r="E404" s="78"/>
    </row>
    <row r="405" spans="1:5" ht="15.5" x14ac:dyDescent="0.35">
      <c r="A405" s="78" t="s">
        <v>287</v>
      </c>
      <c r="B405" s="78" t="s">
        <v>319</v>
      </c>
      <c r="C405" s="79">
        <v>44257</v>
      </c>
      <c r="D405" s="79">
        <v>44264</v>
      </c>
      <c r="E405" s="78"/>
    </row>
    <row r="406" spans="1:5" ht="15.5" x14ac:dyDescent="0.35">
      <c r="A406" s="78" t="s">
        <v>288</v>
      </c>
      <c r="B406" s="78" t="s">
        <v>319</v>
      </c>
      <c r="C406" s="79">
        <v>44264</v>
      </c>
      <c r="D406" s="79">
        <v>44271</v>
      </c>
      <c r="E406" s="78"/>
    </row>
    <row r="407" spans="1:5" ht="15.5" x14ac:dyDescent="0.35">
      <c r="A407" s="78" t="s">
        <v>289</v>
      </c>
      <c r="B407" s="78" t="s">
        <v>319</v>
      </c>
      <c r="C407" s="79">
        <v>44271</v>
      </c>
      <c r="D407" s="79">
        <v>44278</v>
      </c>
      <c r="E407" s="78"/>
    </row>
    <row r="408" spans="1:5" ht="15.5" x14ac:dyDescent="0.35">
      <c r="A408" s="78" t="s">
        <v>290</v>
      </c>
      <c r="B408" s="78" t="s">
        <v>319</v>
      </c>
      <c r="C408" s="79">
        <v>44278</v>
      </c>
      <c r="D408" s="79">
        <v>44285</v>
      </c>
      <c r="E408" s="78"/>
    </row>
    <row r="409" spans="1:5" ht="15.5" x14ac:dyDescent="0.35">
      <c r="A409" s="78" t="s">
        <v>291</v>
      </c>
      <c r="B409" s="78" t="s">
        <v>319</v>
      </c>
      <c r="C409" s="79">
        <v>44285</v>
      </c>
      <c r="D409" s="79">
        <v>44292</v>
      </c>
      <c r="E409" s="78"/>
    </row>
    <row r="410" spans="1:5" ht="15.5" x14ac:dyDescent="0.35">
      <c r="A410" s="78" t="s">
        <v>292</v>
      </c>
      <c r="B410" s="78" t="s">
        <v>319</v>
      </c>
      <c r="C410" s="79">
        <v>44292</v>
      </c>
      <c r="D410" s="79">
        <v>44299</v>
      </c>
      <c r="E410" s="78"/>
    </row>
    <row r="411" spans="1:5" ht="15.5" x14ac:dyDescent="0.35">
      <c r="A411" s="78" t="s">
        <v>293</v>
      </c>
      <c r="B411" s="78" t="s">
        <v>319</v>
      </c>
      <c r="C411" s="79">
        <v>44299</v>
      </c>
      <c r="D411" s="79">
        <v>44306</v>
      </c>
      <c r="E411" s="78"/>
    </row>
    <row r="412" spans="1:5" ht="15.5" x14ac:dyDescent="0.35">
      <c r="A412" s="78" t="s">
        <v>294</v>
      </c>
      <c r="B412" s="78" t="s">
        <v>319</v>
      </c>
      <c r="C412" s="79">
        <v>44306</v>
      </c>
      <c r="D412" s="79">
        <v>44313</v>
      </c>
      <c r="E412" s="78"/>
    </row>
    <row r="413" spans="1:5" ht="15.5" x14ac:dyDescent="0.35">
      <c r="A413" s="78" t="s">
        <v>295</v>
      </c>
      <c r="B413" s="78" t="s">
        <v>319</v>
      </c>
      <c r="C413" s="79">
        <v>44313</v>
      </c>
      <c r="D413" s="79">
        <v>44320</v>
      </c>
      <c r="E413" s="78"/>
    </row>
    <row r="414" spans="1:5" ht="15.5" x14ac:dyDescent="0.35">
      <c r="A414" s="78" t="s">
        <v>296</v>
      </c>
      <c r="B414" s="78" t="s">
        <v>319</v>
      </c>
      <c r="C414" s="79">
        <v>44320</v>
      </c>
      <c r="D414" s="79">
        <v>44327</v>
      </c>
      <c r="E414" s="78"/>
    </row>
    <row r="415" spans="1:5" ht="15.5" x14ac:dyDescent="0.35">
      <c r="A415" s="78" t="s">
        <v>297</v>
      </c>
      <c r="B415" s="78" t="s">
        <v>319</v>
      </c>
      <c r="C415" s="79">
        <v>44327</v>
      </c>
      <c r="D415" s="79">
        <v>44334</v>
      </c>
      <c r="E415" s="78"/>
    </row>
    <row r="416" spans="1:5" ht="15.5" x14ac:dyDescent="0.35">
      <c r="A416" s="78" t="s">
        <v>298</v>
      </c>
      <c r="B416" s="78" t="s">
        <v>319</v>
      </c>
      <c r="C416" s="79">
        <v>44334</v>
      </c>
      <c r="D416" s="79">
        <v>44341</v>
      </c>
      <c r="E416" s="78"/>
    </row>
    <row r="417" spans="1:5" ht="15.5" x14ac:dyDescent="0.35">
      <c r="A417" s="78" t="s">
        <v>299</v>
      </c>
      <c r="B417" s="78" t="s">
        <v>319</v>
      </c>
      <c r="C417" s="79">
        <v>44341</v>
      </c>
      <c r="D417" s="79">
        <v>44348</v>
      </c>
      <c r="E417" s="78"/>
    </row>
    <row r="418" spans="1:5" ht="15.5" x14ac:dyDescent="0.35">
      <c r="A418" s="78" t="s">
        <v>300</v>
      </c>
      <c r="B418" s="78" t="s">
        <v>319</v>
      </c>
      <c r="C418" s="79">
        <v>44348</v>
      </c>
      <c r="D418" s="79">
        <v>44355</v>
      </c>
      <c r="E418" s="78"/>
    </row>
    <row r="419" spans="1:5" ht="15.5" x14ac:dyDescent="0.35">
      <c r="A419" s="78" t="s">
        <v>301</v>
      </c>
      <c r="B419" s="78" t="s">
        <v>319</v>
      </c>
      <c r="C419" s="79">
        <v>44355</v>
      </c>
      <c r="D419" s="79">
        <v>44362</v>
      </c>
      <c r="E419" s="78"/>
    </row>
    <row r="420" spans="1:5" ht="15.5" x14ac:dyDescent="0.35">
      <c r="A420" s="78" t="s">
        <v>302</v>
      </c>
      <c r="B420" s="78" t="s">
        <v>319</v>
      </c>
      <c r="C420" s="79">
        <v>44362</v>
      </c>
      <c r="D420" s="79">
        <v>44369</v>
      </c>
      <c r="E420" s="78"/>
    </row>
    <row r="421" spans="1:5" ht="15.5" x14ac:dyDescent="0.35">
      <c r="A421" s="78" t="s">
        <v>303</v>
      </c>
      <c r="B421" s="78" t="s">
        <v>319</v>
      </c>
      <c r="C421" s="79">
        <v>44369</v>
      </c>
      <c r="D421" s="79">
        <v>44376</v>
      </c>
      <c r="E421" s="78"/>
    </row>
    <row r="422" spans="1:5" ht="15.5" x14ac:dyDescent="0.35">
      <c r="A422" s="78" t="s">
        <v>268</v>
      </c>
      <c r="B422" s="78" t="s">
        <v>320</v>
      </c>
      <c r="C422" s="79">
        <v>44131</v>
      </c>
      <c r="D422" s="79">
        <v>44138</v>
      </c>
      <c r="E422" s="78"/>
    </row>
    <row r="423" spans="1:5" ht="15.5" x14ac:dyDescent="0.35">
      <c r="A423" s="78" t="s">
        <v>270</v>
      </c>
      <c r="B423" s="78" t="s">
        <v>320</v>
      </c>
      <c r="C423" s="79">
        <v>44138</v>
      </c>
      <c r="D423" s="79">
        <v>44145</v>
      </c>
      <c r="E423" s="78"/>
    </row>
    <row r="424" spans="1:5" ht="15.5" x14ac:dyDescent="0.35">
      <c r="A424" s="78" t="s">
        <v>271</v>
      </c>
      <c r="B424" s="78" t="s">
        <v>320</v>
      </c>
      <c r="C424" s="79">
        <v>44145</v>
      </c>
      <c r="D424" s="79">
        <v>44152</v>
      </c>
      <c r="E424" s="78"/>
    </row>
    <row r="425" spans="1:5" ht="15.5" x14ac:dyDescent="0.35">
      <c r="A425" s="78" t="s">
        <v>272</v>
      </c>
      <c r="B425" s="78" t="s">
        <v>320</v>
      </c>
      <c r="C425" s="79">
        <v>44152</v>
      </c>
      <c r="D425" s="79">
        <v>44159</v>
      </c>
      <c r="E425" s="78"/>
    </row>
    <row r="426" spans="1:5" ht="15.5" x14ac:dyDescent="0.35">
      <c r="A426" s="78" t="s">
        <v>273</v>
      </c>
      <c r="B426" s="78" t="s">
        <v>320</v>
      </c>
      <c r="C426" s="79">
        <v>44159</v>
      </c>
      <c r="D426" s="79">
        <v>44166</v>
      </c>
      <c r="E426" s="78"/>
    </row>
    <row r="427" spans="1:5" ht="15.5" x14ac:dyDescent="0.35">
      <c r="A427" s="78" t="s">
        <v>274</v>
      </c>
      <c r="B427" s="78" t="s">
        <v>320</v>
      </c>
      <c r="C427" s="79">
        <v>44166</v>
      </c>
      <c r="D427" s="79">
        <v>44173</v>
      </c>
      <c r="E427" s="78"/>
    </row>
    <row r="428" spans="1:5" ht="15.5" x14ac:dyDescent="0.35">
      <c r="A428" s="78" t="s">
        <v>275</v>
      </c>
      <c r="B428" s="78" t="s">
        <v>320</v>
      </c>
      <c r="C428" s="79">
        <v>44173</v>
      </c>
      <c r="D428" s="79">
        <v>44180</v>
      </c>
      <c r="E428" s="78"/>
    </row>
    <row r="429" spans="1:5" ht="15.5" x14ac:dyDescent="0.35">
      <c r="A429" s="78" t="s">
        <v>276</v>
      </c>
      <c r="B429" s="78" t="s">
        <v>320</v>
      </c>
      <c r="C429" s="79">
        <v>44180</v>
      </c>
      <c r="D429" s="79">
        <v>44187</v>
      </c>
      <c r="E429" s="78"/>
    </row>
    <row r="430" spans="1:5" ht="15.5" x14ac:dyDescent="0.35">
      <c r="A430" s="78" t="s">
        <v>277</v>
      </c>
      <c r="B430" s="78" t="s">
        <v>320</v>
      </c>
      <c r="C430" s="79">
        <v>44187</v>
      </c>
      <c r="D430" s="79">
        <v>44194</v>
      </c>
      <c r="E430" s="78"/>
    </row>
    <row r="431" spans="1:5" ht="15.5" x14ac:dyDescent="0.35">
      <c r="A431" s="78" t="s">
        <v>278</v>
      </c>
      <c r="B431" s="78" t="s">
        <v>320</v>
      </c>
      <c r="C431" s="79">
        <v>44194</v>
      </c>
      <c r="D431" s="79">
        <v>44201</v>
      </c>
      <c r="E431" s="78" t="s">
        <v>305</v>
      </c>
    </row>
    <row r="432" spans="1:5" ht="15.5" x14ac:dyDescent="0.35">
      <c r="A432" s="78" t="s">
        <v>279</v>
      </c>
      <c r="B432" s="78" t="s">
        <v>320</v>
      </c>
      <c r="C432" s="79">
        <v>44201</v>
      </c>
      <c r="D432" s="79">
        <v>44208</v>
      </c>
      <c r="E432" s="78" t="s">
        <v>305</v>
      </c>
    </row>
    <row r="433" spans="1:5" ht="15.5" x14ac:dyDescent="0.35">
      <c r="A433" s="78" t="s">
        <v>280</v>
      </c>
      <c r="B433" s="78" t="s">
        <v>320</v>
      </c>
      <c r="C433" s="79">
        <v>44208</v>
      </c>
      <c r="D433" s="79">
        <v>44215</v>
      </c>
      <c r="E433" s="78" t="s">
        <v>305</v>
      </c>
    </row>
    <row r="434" spans="1:5" ht="15.5" x14ac:dyDescent="0.35">
      <c r="A434" s="78" t="s">
        <v>281</v>
      </c>
      <c r="B434" s="78" t="s">
        <v>320</v>
      </c>
      <c r="C434" s="79">
        <v>44215</v>
      </c>
      <c r="D434" s="79">
        <v>44222</v>
      </c>
      <c r="E434" s="78" t="s">
        <v>321</v>
      </c>
    </row>
    <row r="435" spans="1:5" ht="15.5" x14ac:dyDescent="0.35">
      <c r="A435" s="78" t="s">
        <v>282</v>
      </c>
      <c r="B435" s="78" t="s">
        <v>320</v>
      </c>
      <c r="C435" s="79">
        <v>44222</v>
      </c>
      <c r="D435" s="79">
        <v>44229</v>
      </c>
      <c r="E435" s="78" t="s">
        <v>321</v>
      </c>
    </row>
    <row r="436" spans="1:5" ht="15.5" x14ac:dyDescent="0.35">
      <c r="A436" s="78" t="s">
        <v>283</v>
      </c>
      <c r="B436" s="78" t="s">
        <v>320</v>
      </c>
      <c r="C436" s="79">
        <v>44229</v>
      </c>
      <c r="D436" s="79">
        <v>44236</v>
      </c>
      <c r="E436" s="78" t="s">
        <v>321</v>
      </c>
    </row>
    <row r="437" spans="1:5" ht="15.5" x14ac:dyDescent="0.35">
      <c r="A437" s="78" t="s">
        <v>284</v>
      </c>
      <c r="B437" s="78" t="s">
        <v>320</v>
      </c>
      <c r="C437" s="79">
        <v>44236</v>
      </c>
      <c r="D437" s="79">
        <v>44243</v>
      </c>
      <c r="E437" s="78" t="s">
        <v>321</v>
      </c>
    </row>
    <row r="438" spans="1:5" ht="15.5" x14ac:dyDescent="0.35">
      <c r="A438" s="78" t="s">
        <v>285</v>
      </c>
      <c r="B438" s="78" t="s">
        <v>320</v>
      </c>
      <c r="C438" s="79">
        <v>44243</v>
      </c>
      <c r="D438" s="79">
        <v>44250</v>
      </c>
      <c r="E438" s="78" t="s">
        <v>321</v>
      </c>
    </row>
    <row r="439" spans="1:5" ht="15.5" x14ac:dyDescent="0.35">
      <c r="A439" s="78" t="s">
        <v>286</v>
      </c>
      <c r="B439" s="78" t="s">
        <v>320</v>
      </c>
      <c r="C439" s="79">
        <v>44250</v>
      </c>
      <c r="D439" s="79">
        <v>44257</v>
      </c>
      <c r="E439" s="78" t="s">
        <v>321</v>
      </c>
    </row>
    <row r="440" spans="1:5" ht="15.5" x14ac:dyDescent="0.35">
      <c r="A440" s="78" t="s">
        <v>287</v>
      </c>
      <c r="B440" s="78" t="s">
        <v>320</v>
      </c>
      <c r="C440" s="79">
        <v>44257</v>
      </c>
      <c r="D440" s="79">
        <v>44264</v>
      </c>
      <c r="E440" s="78" t="s">
        <v>321</v>
      </c>
    </row>
    <row r="441" spans="1:5" ht="15.5" x14ac:dyDescent="0.35">
      <c r="A441" s="78" t="s">
        <v>288</v>
      </c>
      <c r="B441" s="78" t="s">
        <v>320</v>
      </c>
      <c r="C441" s="79">
        <v>44264</v>
      </c>
      <c r="D441" s="79">
        <v>44271</v>
      </c>
      <c r="E441" s="78" t="s">
        <v>321</v>
      </c>
    </row>
    <row r="442" spans="1:5" ht="15.5" x14ac:dyDescent="0.35">
      <c r="A442" s="78" t="s">
        <v>289</v>
      </c>
      <c r="B442" s="78" t="s">
        <v>320</v>
      </c>
      <c r="C442" s="79">
        <v>44271</v>
      </c>
      <c r="D442" s="79">
        <v>44278</v>
      </c>
      <c r="E442" s="78" t="s">
        <v>321</v>
      </c>
    </row>
    <row r="443" spans="1:5" ht="15.5" x14ac:dyDescent="0.35">
      <c r="A443" s="78" t="s">
        <v>290</v>
      </c>
      <c r="B443" s="78" t="s">
        <v>320</v>
      </c>
      <c r="C443" s="79">
        <v>44278</v>
      </c>
      <c r="D443" s="79">
        <v>44285</v>
      </c>
      <c r="E443" s="78"/>
    </row>
    <row r="444" spans="1:5" ht="15.5" x14ac:dyDescent="0.35">
      <c r="A444" s="78" t="s">
        <v>291</v>
      </c>
      <c r="B444" s="78" t="s">
        <v>320</v>
      </c>
      <c r="C444" s="79">
        <v>44285</v>
      </c>
      <c r="D444" s="79">
        <v>44292</v>
      </c>
      <c r="E444" s="78"/>
    </row>
    <row r="445" spans="1:5" ht="15.5" x14ac:dyDescent="0.35">
      <c r="A445" s="78" t="s">
        <v>292</v>
      </c>
      <c r="B445" s="78" t="s">
        <v>320</v>
      </c>
      <c r="C445" s="79">
        <v>44292</v>
      </c>
      <c r="D445" s="79">
        <v>44299</v>
      </c>
      <c r="E445" s="78"/>
    </row>
    <row r="446" spans="1:5" ht="15.5" x14ac:dyDescent="0.35">
      <c r="A446" s="78" t="s">
        <v>293</v>
      </c>
      <c r="B446" s="78" t="s">
        <v>320</v>
      </c>
      <c r="C446" s="79">
        <v>44299</v>
      </c>
      <c r="D446" s="79">
        <v>44306</v>
      </c>
      <c r="E446" s="78"/>
    </row>
    <row r="447" spans="1:5" ht="15.5" x14ac:dyDescent="0.35">
      <c r="A447" s="78" t="s">
        <v>294</v>
      </c>
      <c r="B447" s="78" t="s">
        <v>320</v>
      </c>
      <c r="C447" s="79">
        <v>44306</v>
      </c>
      <c r="D447" s="79">
        <v>44313</v>
      </c>
      <c r="E447" s="78"/>
    </row>
    <row r="448" spans="1:5" ht="15.5" x14ac:dyDescent="0.35">
      <c r="A448" s="78" t="s">
        <v>295</v>
      </c>
      <c r="B448" s="78" t="s">
        <v>320</v>
      </c>
      <c r="C448" s="79">
        <v>44313</v>
      </c>
      <c r="D448" s="79">
        <v>44320</v>
      </c>
      <c r="E448" s="78"/>
    </row>
    <row r="449" spans="1:5" ht="15.5" x14ac:dyDescent="0.35">
      <c r="A449" s="78" t="s">
        <v>296</v>
      </c>
      <c r="B449" s="78" t="s">
        <v>320</v>
      </c>
      <c r="C449" s="79">
        <v>44320</v>
      </c>
      <c r="D449" s="79">
        <v>44327</v>
      </c>
      <c r="E449" s="78"/>
    </row>
    <row r="450" spans="1:5" ht="15.5" x14ac:dyDescent="0.35">
      <c r="A450" s="78" t="s">
        <v>297</v>
      </c>
      <c r="B450" s="78" t="s">
        <v>320</v>
      </c>
      <c r="C450" s="79">
        <v>44327</v>
      </c>
      <c r="D450" s="79">
        <v>44334</v>
      </c>
      <c r="E450" s="78"/>
    </row>
    <row r="451" spans="1:5" ht="15.5" x14ac:dyDescent="0.35">
      <c r="A451" s="78" t="s">
        <v>298</v>
      </c>
      <c r="B451" s="78" t="s">
        <v>320</v>
      </c>
      <c r="C451" s="79">
        <v>44334</v>
      </c>
      <c r="D451" s="79">
        <v>44341</v>
      </c>
      <c r="E451" s="78"/>
    </row>
    <row r="452" spans="1:5" ht="15.5" x14ac:dyDescent="0.35">
      <c r="A452" s="78" t="s">
        <v>299</v>
      </c>
      <c r="B452" s="78" t="s">
        <v>320</v>
      </c>
      <c r="C452" s="79">
        <v>44341</v>
      </c>
      <c r="D452" s="79">
        <v>44348</v>
      </c>
      <c r="E452" s="78"/>
    </row>
    <row r="453" spans="1:5" ht="15.5" x14ac:dyDescent="0.35">
      <c r="A453" s="78" t="s">
        <v>300</v>
      </c>
      <c r="B453" s="78" t="s">
        <v>320</v>
      </c>
      <c r="C453" s="79">
        <v>44348</v>
      </c>
      <c r="D453" s="79">
        <v>44355</v>
      </c>
      <c r="E453" s="78"/>
    </row>
    <row r="454" spans="1:5" ht="15.5" x14ac:dyDescent="0.35">
      <c r="A454" s="78" t="s">
        <v>301</v>
      </c>
      <c r="B454" s="78" t="s">
        <v>320</v>
      </c>
      <c r="C454" s="79">
        <v>44355</v>
      </c>
      <c r="D454" s="79">
        <v>44362</v>
      </c>
      <c r="E454" s="78"/>
    </row>
    <row r="455" spans="1:5" ht="15.5" x14ac:dyDescent="0.35">
      <c r="A455" s="78" t="s">
        <v>302</v>
      </c>
      <c r="B455" s="78" t="s">
        <v>320</v>
      </c>
      <c r="C455" s="79">
        <v>44362</v>
      </c>
      <c r="D455" s="79">
        <v>44369</v>
      </c>
      <c r="E455" s="78"/>
    </row>
    <row r="456" spans="1:5" ht="15.5" x14ac:dyDescent="0.35">
      <c r="A456" s="78" t="s">
        <v>303</v>
      </c>
      <c r="B456" s="78" t="s">
        <v>320</v>
      </c>
      <c r="C456" s="79">
        <v>44369</v>
      </c>
      <c r="D456" s="79">
        <v>44376</v>
      </c>
      <c r="E456" s="78"/>
    </row>
    <row r="457" spans="1:5" ht="15.5" x14ac:dyDescent="0.35">
      <c r="A457" s="78" t="s">
        <v>268</v>
      </c>
      <c r="B457" s="78" t="s">
        <v>322</v>
      </c>
      <c r="C457" s="79">
        <v>44131</v>
      </c>
      <c r="D457" s="79">
        <v>44138</v>
      </c>
      <c r="E457" s="78"/>
    </row>
    <row r="458" spans="1:5" ht="15.5" x14ac:dyDescent="0.35">
      <c r="A458" s="78" t="s">
        <v>270</v>
      </c>
      <c r="B458" s="78" t="s">
        <v>322</v>
      </c>
      <c r="C458" s="79">
        <v>44138</v>
      </c>
      <c r="D458" s="79">
        <v>44145</v>
      </c>
      <c r="E458" s="78"/>
    </row>
    <row r="459" spans="1:5" ht="15.5" x14ac:dyDescent="0.35">
      <c r="A459" s="78" t="s">
        <v>271</v>
      </c>
      <c r="B459" s="78" t="s">
        <v>322</v>
      </c>
      <c r="C459" s="79">
        <v>44145</v>
      </c>
      <c r="D459" s="79">
        <v>44152</v>
      </c>
      <c r="E459" s="78"/>
    </row>
    <row r="460" spans="1:5" ht="15.5" x14ac:dyDescent="0.35">
      <c r="A460" s="78" t="s">
        <v>272</v>
      </c>
      <c r="B460" s="78" t="s">
        <v>322</v>
      </c>
      <c r="C460" s="79">
        <v>44152</v>
      </c>
      <c r="D460" s="79">
        <v>44159</v>
      </c>
      <c r="E460" s="78"/>
    </row>
    <row r="461" spans="1:5" ht="15.5" x14ac:dyDescent="0.35">
      <c r="A461" s="78" t="s">
        <v>273</v>
      </c>
      <c r="B461" s="78" t="s">
        <v>322</v>
      </c>
      <c r="C461" s="79">
        <v>44159</v>
      </c>
      <c r="D461" s="79">
        <v>44166</v>
      </c>
      <c r="E461" s="78"/>
    </row>
    <row r="462" spans="1:5" ht="15.5" x14ac:dyDescent="0.35">
      <c r="A462" s="78" t="s">
        <v>274</v>
      </c>
      <c r="B462" s="78" t="s">
        <v>322</v>
      </c>
      <c r="C462" s="79">
        <v>44166</v>
      </c>
      <c r="D462" s="79">
        <v>44173</v>
      </c>
      <c r="E462" s="78"/>
    </row>
    <row r="463" spans="1:5" ht="15.5" x14ac:dyDescent="0.35">
      <c r="A463" s="78" t="s">
        <v>275</v>
      </c>
      <c r="B463" s="78" t="s">
        <v>322</v>
      </c>
      <c r="C463" s="79">
        <v>44173</v>
      </c>
      <c r="D463" s="79">
        <v>44180</v>
      </c>
      <c r="E463" s="78"/>
    </row>
    <row r="464" spans="1:5" ht="15.5" x14ac:dyDescent="0.35">
      <c r="A464" s="78" t="s">
        <v>276</v>
      </c>
      <c r="B464" s="78" t="s">
        <v>322</v>
      </c>
      <c r="C464" s="79">
        <v>44180</v>
      </c>
      <c r="D464" s="79">
        <v>44187</v>
      </c>
      <c r="E464" s="78"/>
    </row>
    <row r="465" spans="1:5" ht="15.5" x14ac:dyDescent="0.35">
      <c r="A465" s="78" t="s">
        <v>277</v>
      </c>
      <c r="B465" s="78" t="s">
        <v>322</v>
      </c>
      <c r="C465" s="79">
        <v>44187</v>
      </c>
      <c r="D465" s="79">
        <v>44194</v>
      </c>
      <c r="E465" s="78"/>
    </row>
    <row r="466" spans="1:5" ht="15.5" x14ac:dyDescent="0.35">
      <c r="A466" s="78" t="s">
        <v>278</v>
      </c>
      <c r="B466" s="78" t="s">
        <v>322</v>
      </c>
      <c r="C466" s="79">
        <v>44194</v>
      </c>
      <c r="D466" s="79">
        <v>44201</v>
      </c>
      <c r="E466" s="78"/>
    </row>
    <row r="467" spans="1:5" ht="15.5" x14ac:dyDescent="0.35">
      <c r="A467" s="78" t="s">
        <v>279</v>
      </c>
      <c r="B467" s="78" t="s">
        <v>322</v>
      </c>
      <c r="C467" s="79">
        <v>44201</v>
      </c>
      <c r="D467" s="79">
        <v>44208</v>
      </c>
      <c r="E467" s="78" t="s">
        <v>305</v>
      </c>
    </row>
    <row r="468" spans="1:5" ht="15.5" x14ac:dyDescent="0.35">
      <c r="A468" s="78" t="s">
        <v>280</v>
      </c>
      <c r="B468" s="78" t="s">
        <v>322</v>
      </c>
      <c r="C468" s="79">
        <v>44208</v>
      </c>
      <c r="D468" s="79">
        <v>44215</v>
      </c>
      <c r="E468" s="78" t="s">
        <v>305</v>
      </c>
    </row>
    <row r="469" spans="1:5" ht="15.5" x14ac:dyDescent="0.35">
      <c r="A469" s="78" t="s">
        <v>281</v>
      </c>
      <c r="B469" s="78" t="s">
        <v>322</v>
      </c>
      <c r="C469" s="79">
        <v>44215</v>
      </c>
      <c r="D469" s="79">
        <v>44222</v>
      </c>
      <c r="E469" s="78" t="s">
        <v>305</v>
      </c>
    </row>
    <row r="470" spans="1:5" ht="15.5" x14ac:dyDescent="0.35">
      <c r="A470" s="78" t="s">
        <v>282</v>
      </c>
      <c r="B470" s="78" t="s">
        <v>322</v>
      </c>
      <c r="C470" s="79">
        <v>44222</v>
      </c>
      <c r="D470" s="79">
        <v>44229</v>
      </c>
      <c r="E470" s="78"/>
    </row>
    <row r="471" spans="1:5" ht="15.5" x14ac:dyDescent="0.35">
      <c r="A471" s="78" t="s">
        <v>283</v>
      </c>
      <c r="B471" s="78" t="s">
        <v>322</v>
      </c>
      <c r="C471" s="79">
        <v>44229</v>
      </c>
      <c r="D471" s="79">
        <v>44236</v>
      </c>
      <c r="E471" s="78"/>
    </row>
    <row r="472" spans="1:5" ht="15.5" x14ac:dyDescent="0.35">
      <c r="A472" s="78" t="s">
        <v>284</v>
      </c>
      <c r="B472" s="78" t="s">
        <v>322</v>
      </c>
      <c r="C472" s="79">
        <v>44236</v>
      </c>
      <c r="D472" s="79">
        <v>44243</v>
      </c>
      <c r="E472" s="78"/>
    </row>
    <row r="473" spans="1:5" ht="15.5" x14ac:dyDescent="0.35">
      <c r="A473" s="78" t="s">
        <v>285</v>
      </c>
      <c r="B473" s="78" t="s">
        <v>322</v>
      </c>
      <c r="C473" s="79">
        <v>44243</v>
      </c>
      <c r="D473" s="79">
        <v>44250</v>
      </c>
      <c r="E473" s="78"/>
    </row>
    <row r="474" spans="1:5" ht="15.5" x14ac:dyDescent="0.35">
      <c r="A474" s="78" t="s">
        <v>286</v>
      </c>
      <c r="B474" s="78" t="s">
        <v>322</v>
      </c>
      <c r="C474" s="79">
        <v>44250</v>
      </c>
      <c r="D474" s="79">
        <v>44257</v>
      </c>
      <c r="E474" s="78"/>
    </row>
    <row r="475" spans="1:5" ht="15.5" x14ac:dyDescent="0.35">
      <c r="A475" s="78" t="s">
        <v>287</v>
      </c>
      <c r="B475" s="78" t="s">
        <v>322</v>
      </c>
      <c r="C475" s="79">
        <v>44257</v>
      </c>
      <c r="D475" s="79">
        <v>44264</v>
      </c>
      <c r="E475" s="78"/>
    </row>
    <row r="476" spans="1:5" ht="15.5" x14ac:dyDescent="0.35">
      <c r="A476" s="78" t="s">
        <v>288</v>
      </c>
      <c r="B476" s="78" t="s">
        <v>322</v>
      </c>
      <c r="C476" s="79">
        <v>44264</v>
      </c>
      <c r="D476" s="79">
        <v>44271</v>
      </c>
      <c r="E476" s="78"/>
    </row>
    <row r="477" spans="1:5" ht="15.5" x14ac:dyDescent="0.35">
      <c r="A477" s="78" t="s">
        <v>289</v>
      </c>
      <c r="B477" s="78" t="s">
        <v>322</v>
      </c>
      <c r="C477" s="79">
        <v>44271</v>
      </c>
      <c r="D477" s="79">
        <v>44278</v>
      </c>
      <c r="E477" s="78"/>
    </row>
    <row r="478" spans="1:5" ht="15.5" x14ac:dyDescent="0.35">
      <c r="A478" s="78" t="s">
        <v>290</v>
      </c>
      <c r="B478" s="78" t="s">
        <v>322</v>
      </c>
      <c r="C478" s="79">
        <v>44278</v>
      </c>
      <c r="D478" s="79">
        <v>44285</v>
      </c>
      <c r="E478" s="78"/>
    </row>
    <row r="479" spans="1:5" ht="15.5" x14ac:dyDescent="0.35">
      <c r="A479" s="78" t="s">
        <v>291</v>
      </c>
      <c r="B479" s="78" t="s">
        <v>322</v>
      </c>
      <c r="C479" s="79">
        <v>44285</v>
      </c>
      <c r="D479" s="79">
        <v>44292</v>
      </c>
      <c r="E479" s="78"/>
    </row>
    <row r="480" spans="1:5" ht="15.5" x14ac:dyDescent="0.35">
      <c r="A480" s="78" t="s">
        <v>292</v>
      </c>
      <c r="B480" s="78" t="s">
        <v>322</v>
      </c>
      <c r="C480" s="79">
        <v>44292</v>
      </c>
      <c r="D480" s="79">
        <v>44299</v>
      </c>
      <c r="E480" s="78"/>
    </row>
    <row r="481" spans="1:5" ht="15.5" x14ac:dyDescent="0.35">
      <c r="A481" s="78" t="s">
        <v>293</v>
      </c>
      <c r="B481" s="78" t="s">
        <v>322</v>
      </c>
      <c r="C481" s="79">
        <v>44299</v>
      </c>
      <c r="D481" s="79">
        <v>44306</v>
      </c>
      <c r="E481" s="78"/>
    </row>
    <row r="482" spans="1:5" ht="15.5" x14ac:dyDescent="0.35">
      <c r="A482" s="78" t="s">
        <v>294</v>
      </c>
      <c r="B482" s="78" t="s">
        <v>322</v>
      </c>
      <c r="C482" s="79">
        <v>44306</v>
      </c>
      <c r="D482" s="79">
        <v>44313</v>
      </c>
      <c r="E482" s="78"/>
    </row>
    <row r="483" spans="1:5" ht="15.5" x14ac:dyDescent="0.35">
      <c r="A483" s="78" t="s">
        <v>295</v>
      </c>
      <c r="B483" s="78" t="s">
        <v>322</v>
      </c>
      <c r="C483" s="79">
        <v>44313</v>
      </c>
      <c r="D483" s="79">
        <v>44320</v>
      </c>
      <c r="E483" s="78"/>
    </row>
    <row r="484" spans="1:5" ht="15.5" x14ac:dyDescent="0.35">
      <c r="A484" s="78" t="s">
        <v>296</v>
      </c>
      <c r="B484" s="78" t="s">
        <v>322</v>
      </c>
      <c r="C484" s="79">
        <v>44320</v>
      </c>
      <c r="D484" s="79">
        <v>44327</v>
      </c>
      <c r="E484" s="78"/>
    </row>
    <row r="485" spans="1:5" ht="15.5" x14ac:dyDescent="0.35">
      <c r="A485" s="78" t="s">
        <v>297</v>
      </c>
      <c r="B485" s="78" t="s">
        <v>322</v>
      </c>
      <c r="C485" s="79">
        <v>44327</v>
      </c>
      <c r="D485" s="79">
        <v>44334</v>
      </c>
      <c r="E485" s="78"/>
    </row>
    <row r="486" spans="1:5" ht="15.5" x14ac:dyDescent="0.35">
      <c r="A486" s="78" t="s">
        <v>298</v>
      </c>
      <c r="B486" s="78" t="s">
        <v>322</v>
      </c>
      <c r="C486" s="79">
        <v>44334</v>
      </c>
      <c r="D486" s="79">
        <v>44341</v>
      </c>
      <c r="E486" s="78"/>
    </row>
    <row r="487" spans="1:5" ht="15.5" x14ac:dyDescent="0.35">
      <c r="A487" s="78" t="s">
        <v>299</v>
      </c>
      <c r="B487" s="78" t="s">
        <v>322</v>
      </c>
      <c r="C487" s="79">
        <v>44341</v>
      </c>
      <c r="D487" s="79">
        <v>44348</v>
      </c>
      <c r="E487" s="78"/>
    </row>
    <row r="488" spans="1:5" ht="15.5" x14ac:dyDescent="0.35">
      <c r="A488" s="78" t="s">
        <v>300</v>
      </c>
      <c r="B488" s="78" t="s">
        <v>322</v>
      </c>
      <c r="C488" s="79">
        <v>44348</v>
      </c>
      <c r="D488" s="79">
        <v>44355</v>
      </c>
      <c r="E488" s="78"/>
    </row>
    <row r="489" spans="1:5" ht="15.5" x14ac:dyDescent="0.35">
      <c r="A489" s="78" t="s">
        <v>301</v>
      </c>
      <c r="B489" s="78" t="s">
        <v>322</v>
      </c>
      <c r="C489" s="79">
        <v>44355</v>
      </c>
      <c r="D489" s="79">
        <v>44362</v>
      </c>
      <c r="E489" s="78"/>
    </row>
    <row r="490" spans="1:5" ht="15.5" x14ac:dyDescent="0.35">
      <c r="A490" s="78" t="s">
        <v>302</v>
      </c>
      <c r="B490" s="78" t="s">
        <v>322</v>
      </c>
      <c r="C490" s="79">
        <v>44362</v>
      </c>
      <c r="D490" s="79">
        <v>44369</v>
      </c>
      <c r="E490" s="78"/>
    </row>
    <row r="491" spans="1:5" ht="15.5" x14ac:dyDescent="0.35">
      <c r="A491" s="78" t="s">
        <v>303</v>
      </c>
      <c r="B491" s="78" t="s">
        <v>322</v>
      </c>
      <c r="C491" s="79">
        <v>44369</v>
      </c>
      <c r="D491" s="79">
        <v>44376</v>
      </c>
      <c r="E491" s="78"/>
    </row>
    <row r="492" spans="1:5" ht="31" x14ac:dyDescent="0.35">
      <c r="A492" s="78" t="s">
        <v>268</v>
      </c>
      <c r="B492" s="78" t="s">
        <v>323</v>
      </c>
      <c r="C492" s="79">
        <v>44131</v>
      </c>
      <c r="D492" s="79">
        <v>44138</v>
      </c>
      <c r="E492" s="78"/>
    </row>
    <row r="493" spans="1:5" ht="31" x14ac:dyDescent="0.35">
      <c r="A493" s="78" t="s">
        <v>270</v>
      </c>
      <c r="B493" s="78" t="s">
        <v>323</v>
      </c>
      <c r="C493" s="79">
        <v>44138</v>
      </c>
      <c r="D493" s="79">
        <v>44145</v>
      </c>
      <c r="E493" s="78"/>
    </row>
    <row r="494" spans="1:5" ht="31" x14ac:dyDescent="0.35">
      <c r="A494" s="78" t="s">
        <v>271</v>
      </c>
      <c r="B494" s="78" t="s">
        <v>323</v>
      </c>
      <c r="C494" s="79">
        <v>44145</v>
      </c>
      <c r="D494" s="79">
        <v>44152</v>
      </c>
      <c r="E494" s="78"/>
    </row>
    <row r="495" spans="1:5" ht="31" x14ac:dyDescent="0.35">
      <c r="A495" s="78" t="s">
        <v>272</v>
      </c>
      <c r="B495" s="78" t="s">
        <v>323</v>
      </c>
      <c r="C495" s="79">
        <v>44152</v>
      </c>
      <c r="D495" s="79">
        <v>44159</v>
      </c>
      <c r="E495" s="78"/>
    </row>
    <row r="496" spans="1:5" ht="31" x14ac:dyDescent="0.35">
      <c r="A496" s="78" t="s">
        <v>273</v>
      </c>
      <c r="B496" s="78" t="s">
        <v>323</v>
      </c>
      <c r="C496" s="79">
        <v>44159</v>
      </c>
      <c r="D496" s="79">
        <v>44166</v>
      </c>
      <c r="E496" s="78"/>
    </row>
    <row r="497" spans="1:5" ht="31" x14ac:dyDescent="0.35">
      <c r="A497" s="78" t="s">
        <v>274</v>
      </c>
      <c r="B497" s="78" t="s">
        <v>323</v>
      </c>
      <c r="C497" s="79">
        <v>44166</v>
      </c>
      <c r="D497" s="79">
        <v>44173</v>
      </c>
      <c r="E497" s="78"/>
    </row>
    <row r="498" spans="1:5" ht="31" x14ac:dyDescent="0.35">
      <c r="A498" s="78" t="s">
        <v>275</v>
      </c>
      <c r="B498" s="78" t="s">
        <v>323</v>
      </c>
      <c r="C498" s="79">
        <v>44173</v>
      </c>
      <c r="D498" s="79">
        <v>44180</v>
      </c>
      <c r="E498" s="78"/>
    </row>
    <row r="499" spans="1:5" ht="31" x14ac:dyDescent="0.35">
      <c r="A499" s="78" t="s">
        <v>276</v>
      </c>
      <c r="B499" s="78" t="s">
        <v>323</v>
      </c>
      <c r="C499" s="79">
        <v>44180</v>
      </c>
      <c r="D499" s="79">
        <v>44187</v>
      </c>
      <c r="E499" s="78"/>
    </row>
    <row r="500" spans="1:5" ht="31" x14ac:dyDescent="0.35">
      <c r="A500" s="78" t="s">
        <v>277</v>
      </c>
      <c r="B500" s="78" t="s">
        <v>323</v>
      </c>
      <c r="C500" s="79">
        <v>44187</v>
      </c>
      <c r="D500" s="79">
        <v>44194</v>
      </c>
      <c r="E500" s="78"/>
    </row>
    <row r="501" spans="1:5" ht="31" x14ac:dyDescent="0.35">
      <c r="A501" s="78" t="s">
        <v>278</v>
      </c>
      <c r="B501" s="78" t="s">
        <v>323</v>
      </c>
      <c r="C501" s="79">
        <v>44194</v>
      </c>
      <c r="D501" s="79">
        <v>44201</v>
      </c>
      <c r="E501" s="78"/>
    </row>
    <row r="502" spans="1:5" ht="31" x14ac:dyDescent="0.35">
      <c r="A502" s="78" t="s">
        <v>279</v>
      </c>
      <c r="B502" s="78" t="s">
        <v>323</v>
      </c>
      <c r="C502" s="79">
        <v>44201</v>
      </c>
      <c r="D502" s="79">
        <v>44208</v>
      </c>
      <c r="E502" s="78"/>
    </row>
    <row r="503" spans="1:5" ht="31" x14ac:dyDescent="0.35">
      <c r="A503" s="78" t="s">
        <v>280</v>
      </c>
      <c r="B503" s="78" t="s">
        <v>323</v>
      </c>
      <c r="C503" s="79">
        <v>44208</v>
      </c>
      <c r="D503" s="79">
        <v>44215</v>
      </c>
      <c r="E503" s="78" t="s">
        <v>305</v>
      </c>
    </row>
    <row r="504" spans="1:5" ht="31" x14ac:dyDescent="0.35">
      <c r="A504" s="78" t="s">
        <v>281</v>
      </c>
      <c r="B504" s="78" t="s">
        <v>323</v>
      </c>
      <c r="C504" s="79">
        <v>44215</v>
      </c>
      <c r="D504" s="79">
        <v>44222</v>
      </c>
      <c r="E504" s="78" t="s">
        <v>305</v>
      </c>
    </row>
    <row r="505" spans="1:5" ht="31" x14ac:dyDescent="0.35">
      <c r="A505" s="78" t="s">
        <v>282</v>
      </c>
      <c r="B505" s="78" t="s">
        <v>323</v>
      </c>
      <c r="C505" s="79">
        <v>44222</v>
      </c>
      <c r="D505" s="79">
        <v>44229</v>
      </c>
      <c r="E505" s="78" t="s">
        <v>305</v>
      </c>
    </row>
    <row r="506" spans="1:5" ht="31" x14ac:dyDescent="0.35">
      <c r="A506" s="78" t="s">
        <v>283</v>
      </c>
      <c r="B506" s="78" t="s">
        <v>323</v>
      </c>
      <c r="C506" s="79">
        <v>44229</v>
      </c>
      <c r="D506" s="79">
        <v>44236</v>
      </c>
      <c r="E506" s="78"/>
    </row>
    <row r="507" spans="1:5" ht="31" x14ac:dyDescent="0.35">
      <c r="A507" s="78" t="s">
        <v>284</v>
      </c>
      <c r="B507" s="78" t="s">
        <v>323</v>
      </c>
      <c r="C507" s="79">
        <v>44236</v>
      </c>
      <c r="D507" s="79">
        <v>44243</v>
      </c>
      <c r="E507" s="78"/>
    </row>
    <row r="508" spans="1:5" ht="31" x14ac:dyDescent="0.35">
      <c r="A508" s="78" t="s">
        <v>285</v>
      </c>
      <c r="B508" s="78" t="s">
        <v>323</v>
      </c>
      <c r="C508" s="79">
        <v>44243</v>
      </c>
      <c r="D508" s="79">
        <v>44250</v>
      </c>
      <c r="E508" s="78"/>
    </row>
    <row r="509" spans="1:5" ht="31" x14ac:dyDescent="0.35">
      <c r="A509" s="78" t="s">
        <v>286</v>
      </c>
      <c r="B509" s="78" t="s">
        <v>323</v>
      </c>
      <c r="C509" s="79">
        <v>44250</v>
      </c>
      <c r="D509" s="79">
        <v>44257</v>
      </c>
      <c r="E509" s="78"/>
    </row>
    <row r="510" spans="1:5" ht="31" x14ac:dyDescent="0.35">
      <c r="A510" s="78" t="s">
        <v>287</v>
      </c>
      <c r="B510" s="78" t="s">
        <v>323</v>
      </c>
      <c r="C510" s="79">
        <v>44257</v>
      </c>
      <c r="D510" s="79">
        <v>44264</v>
      </c>
      <c r="E510" s="78"/>
    </row>
    <row r="511" spans="1:5" ht="31" x14ac:dyDescent="0.35">
      <c r="A511" s="78" t="s">
        <v>288</v>
      </c>
      <c r="B511" s="78" t="s">
        <v>323</v>
      </c>
      <c r="C511" s="79">
        <v>44264</v>
      </c>
      <c r="D511" s="79">
        <v>44271</v>
      </c>
      <c r="E511" s="78"/>
    </row>
    <row r="512" spans="1:5" ht="31" x14ac:dyDescent="0.35">
      <c r="A512" s="78" t="s">
        <v>289</v>
      </c>
      <c r="B512" s="78" t="s">
        <v>323</v>
      </c>
      <c r="C512" s="79">
        <v>44271</v>
      </c>
      <c r="D512" s="79">
        <v>44278</v>
      </c>
      <c r="E512" s="78"/>
    </row>
    <row r="513" spans="1:5" ht="31" x14ac:dyDescent="0.35">
      <c r="A513" s="78" t="s">
        <v>290</v>
      </c>
      <c r="B513" s="78" t="s">
        <v>323</v>
      </c>
      <c r="C513" s="79">
        <v>44278</v>
      </c>
      <c r="D513" s="79">
        <v>44285</v>
      </c>
      <c r="E513" s="78"/>
    </row>
    <row r="514" spans="1:5" ht="31" x14ac:dyDescent="0.35">
      <c r="A514" s="78" t="s">
        <v>291</v>
      </c>
      <c r="B514" s="78" t="s">
        <v>323</v>
      </c>
      <c r="C514" s="79">
        <v>44285</v>
      </c>
      <c r="D514" s="79">
        <v>44292</v>
      </c>
      <c r="E514" s="78"/>
    </row>
    <row r="515" spans="1:5" ht="31" x14ac:dyDescent="0.35">
      <c r="A515" s="78" t="s">
        <v>292</v>
      </c>
      <c r="B515" s="78" t="s">
        <v>323</v>
      </c>
      <c r="C515" s="79">
        <v>44292</v>
      </c>
      <c r="D515" s="79">
        <v>44299</v>
      </c>
      <c r="E515" s="78"/>
    </row>
    <row r="516" spans="1:5" ht="31" x14ac:dyDescent="0.35">
      <c r="A516" s="78" t="s">
        <v>293</v>
      </c>
      <c r="B516" s="78" t="s">
        <v>323</v>
      </c>
      <c r="C516" s="79">
        <v>44299</v>
      </c>
      <c r="D516" s="79">
        <v>44306</v>
      </c>
      <c r="E516" s="78"/>
    </row>
    <row r="517" spans="1:5" ht="31" x14ac:dyDescent="0.35">
      <c r="A517" s="78" t="s">
        <v>294</v>
      </c>
      <c r="B517" s="78" t="s">
        <v>323</v>
      </c>
      <c r="C517" s="79">
        <v>44306</v>
      </c>
      <c r="D517" s="79">
        <v>44313</v>
      </c>
      <c r="E517" s="78"/>
    </row>
    <row r="518" spans="1:5" ht="31" x14ac:dyDescent="0.35">
      <c r="A518" s="78" t="s">
        <v>295</v>
      </c>
      <c r="B518" s="78" t="s">
        <v>323</v>
      </c>
      <c r="C518" s="79">
        <v>44313</v>
      </c>
      <c r="D518" s="79">
        <v>44320</v>
      </c>
      <c r="E518" s="78"/>
    </row>
    <row r="519" spans="1:5" ht="31" x14ac:dyDescent="0.35">
      <c r="A519" s="78" t="s">
        <v>296</v>
      </c>
      <c r="B519" s="78" t="s">
        <v>323</v>
      </c>
      <c r="C519" s="79">
        <v>44320</v>
      </c>
      <c r="D519" s="79">
        <v>44327</v>
      </c>
      <c r="E519" s="78"/>
    </row>
    <row r="520" spans="1:5" ht="31" x14ac:dyDescent="0.35">
      <c r="A520" s="78" t="s">
        <v>297</v>
      </c>
      <c r="B520" s="78" t="s">
        <v>323</v>
      </c>
      <c r="C520" s="79">
        <v>44327</v>
      </c>
      <c r="D520" s="79">
        <v>44334</v>
      </c>
      <c r="E520" s="78"/>
    </row>
    <row r="521" spans="1:5" ht="31" x14ac:dyDescent="0.35">
      <c r="A521" s="78" t="s">
        <v>298</v>
      </c>
      <c r="B521" s="78" t="s">
        <v>323</v>
      </c>
      <c r="C521" s="79">
        <v>44334</v>
      </c>
      <c r="D521" s="79">
        <v>44341</v>
      </c>
      <c r="E521" s="78"/>
    </row>
    <row r="522" spans="1:5" ht="31" x14ac:dyDescent="0.35">
      <c r="A522" s="78" t="s">
        <v>299</v>
      </c>
      <c r="B522" s="78" t="s">
        <v>323</v>
      </c>
      <c r="C522" s="79">
        <v>44341</v>
      </c>
      <c r="D522" s="79">
        <v>44348</v>
      </c>
      <c r="E522" s="78"/>
    </row>
    <row r="523" spans="1:5" ht="31" x14ac:dyDescent="0.35">
      <c r="A523" s="78" t="s">
        <v>300</v>
      </c>
      <c r="B523" s="78" t="s">
        <v>323</v>
      </c>
      <c r="C523" s="79">
        <v>44348</v>
      </c>
      <c r="D523" s="79">
        <v>44355</v>
      </c>
      <c r="E523" s="78"/>
    </row>
    <row r="524" spans="1:5" ht="31" x14ac:dyDescent="0.35">
      <c r="A524" s="78" t="s">
        <v>301</v>
      </c>
      <c r="B524" s="78" t="s">
        <v>323</v>
      </c>
      <c r="C524" s="79">
        <v>44355</v>
      </c>
      <c r="D524" s="79">
        <v>44362</v>
      </c>
      <c r="E524" s="78"/>
    </row>
    <row r="525" spans="1:5" ht="31" x14ac:dyDescent="0.35">
      <c r="A525" s="78" t="s">
        <v>302</v>
      </c>
      <c r="B525" s="78" t="s">
        <v>323</v>
      </c>
      <c r="C525" s="79">
        <v>44362</v>
      </c>
      <c r="D525" s="79">
        <v>44369</v>
      </c>
      <c r="E525" s="78"/>
    </row>
    <row r="526" spans="1:5" ht="31" x14ac:dyDescent="0.35">
      <c r="A526" s="78" t="s">
        <v>303</v>
      </c>
      <c r="B526" s="78" t="s">
        <v>323</v>
      </c>
      <c r="C526" s="79">
        <v>44369</v>
      </c>
      <c r="D526" s="79">
        <v>44376</v>
      </c>
      <c r="E526" s="78"/>
    </row>
    <row r="527" spans="1:5" ht="15.5" x14ac:dyDescent="0.35">
      <c r="A527" s="45" t="s">
        <v>297</v>
      </c>
      <c r="B527" s="45" t="s">
        <v>322</v>
      </c>
      <c r="C527" s="58">
        <f t="shared" ref="C527:C533" si="0">D526</f>
        <v>44376</v>
      </c>
      <c r="D527" s="58">
        <f t="shared" ref="D527:D571" si="1">C527+7</f>
        <v>44383</v>
      </c>
      <c r="E527" s="45"/>
    </row>
    <row r="528" spans="1:5" ht="15.5" x14ac:dyDescent="0.35">
      <c r="A528" s="45" t="s">
        <v>298</v>
      </c>
      <c r="B528" s="45" t="s">
        <v>322</v>
      </c>
      <c r="C528" s="58">
        <f t="shared" si="0"/>
        <v>44383</v>
      </c>
      <c r="D528" s="58">
        <f t="shared" si="1"/>
        <v>44390</v>
      </c>
      <c r="E528" s="45"/>
    </row>
    <row r="529" spans="1:5" ht="15.5" x14ac:dyDescent="0.35">
      <c r="A529" s="45" t="s">
        <v>299</v>
      </c>
      <c r="B529" s="45" t="s">
        <v>322</v>
      </c>
      <c r="C529" s="58">
        <f t="shared" si="0"/>
        <v>44390</v>
      </c>
      <c r="D529" s="58">
        <f t="shared" si="1"/>
        <v>44397</v>
      </c>
      <c r="E529" s="45"/>
    </row>
    <row r="530" spans="1:5" ht="15.5" x14ac:dyDescent="0.35">
      <c r="A530" s="45" t="s">
        <v>300</v>
      </c>
      <c r="B530" s="45" t="s">
        <v>322</v>
      </c>
      <c r="C530" s="58">
        <f t="shared" si="0"/>
        <v>44397</v>
      </c>
      <c r="D530" s="58">
        <f t="shared" si="1"/>
        <v>44404</v>
      </c>
      <c r="E530" s="45"/>
    </row>
    <row r="531" spans="1:5" ht="15.5" x14ac:dyDescent="0.35">
      <c r="A531" s="45" t="s">
        <v>301</v>
      </c>
      <c r="B531" s="45" t="s">
        <v>322</v>
      </c>
      <c r="C531" s="58">
        <f t="shared" si="0"/>
        <v>44404</v>
      </c>
      <c r="D531" s="58">
        <f t="shared" si="1"/>
        <v>44411</v>
      </c>
      <c r="E531" s="45"/>
    </row>
    <row r="532" spans="1:5" ht="15.5" x14ac:dyDescent="0.35">
      <c r="A532" s="45" t="s">
        <v>302</v>
      </c>
      <c r="B532" s="45" t="s">
        <v>322</v>
      </c>
      <c r="C532" s="58">
        <f t="shared" si="0"/>
        <v>44411</v>
      </c>
      <c r="D532" s="58">
        <f t="shared" si="1"/>
        <v>44418</v>
      </c>
      <c r="E532" s="45"/>
    </row>
    <row r="533" spans="1:5" ht="15.5" x14ac:dyDescent="0.35">
      <c r="A533" s="45" t="s">
        <v>303</v>
      </c>
      <c r="B533" s="45" t="s">
        <v>322</v>
      </c>
      <c r="C533" s="58">
        <f t="shared" si="0"/>
        <v>44418</v>
      </c>
      <c r="D533" s="58">
        <f t="shared" si="1"/>
        <v>44425</v>
      </c>
      <c r="E533" s="45"/>
    </row>
    <row r="534" spans="1:5" ht="15.5" x14ac:dyDescent="0.35">
      <c r="A534" s="45" t="s">
        <v>324</v>
      </c>
      <c r="B534" s="45" t="s">
        <v>323</v>
      </c>
      <c r="C534" s="58">
        <v>44110</v>
      </c>
      <c r="D534" s="58">
        <f t="shared" si="1"/>
        <v>44117</v>
      </c>
      <c r="E534" s="45" t="s">
        <v>305</v>
      </c>
    </row>
    <row r="535" spans="1:5" ht="15.5" x14ac:dyDescent="0.35">
      <c r="A535" s="45" t="s">
        <v>325</v>
      </c>
      <c r="B535" s="45" t="s">
        <v>323</v>
      </c>
      <c r="C535" s="58">
        <f t="shared" ref="C535:C571" si="2">D534</f>
        <v>44117</v>
      </c>
      <c r="D535" s="58">
        <f t="shared" si="1"/>
        <v>44124</v>
      </c>
      <c r="E535" s="45" t="s">
        <v>305</v>
      </c>
    </row>
    <row r="536" spans="1:5" ht="15.5" x14ac:dyDescent="0.35">
      <c r="A536" s="45" t="s">
        <v>326</v>
      </c>
      <c r="B536" s="45" t="s">
        <v>323</v>
      </c>
      <c r="C536" s="58">
        <f t="shared" si="2"/>
        <v>44124</v>
      </c>
      <c r="D536" s="58">
        <f t="shared" si="1"/>
        <v>44131</v>
      </c>
      <c r="E536" s="45" t="s">
        <v>305</v>
      </c>
    </row>
    <row r="537" spans="1:5" ht="15.5" x14ac:dyDescent="0.35">
      <c r="A537" s="45" t="s">
        <v>268</v>
      </c>
      <c r="B537" s="45" t="s">
        <v>323</v>
      </c>
      <c r="C537" s="58">
        <f t="shared" si="2"/>
        <v>44131</v>
      </c>
      <c r="D537" s="58">
        <f t="shared" si="1"/>
        <v>44138</v>
      </c>
      <c r="E537" s="45"/>
    </row>
    <row r="538" spans="1:5" ht="15.5" x14ac:dyDescent="0.35">
      <c r="A538" s="45" t="s">
        <v>270</v>
      </c>
      <c r="B538" s="45" t="s">
        <v>323</v>
      </c>
      <c r="C538" s="58">
        <f t="shared" si="2"/>
        <v>44138</v>
      </c>
      <c r="D538" s="58">
        <f t="shared" si="1"/>
        <v>44145</v>
      </c>
      <c r="E538" s="45"/>
    </row>
    <row r="539" spans="1:5" ht="15.5" x14ac:dyDescent="0.35">
      <c r="A539" s="45" t="s">
        <v>271</v>
      </c>
      <c r="B539" s="45" t="s">
        <v>323</v>
      </c>
      <c r="C539" s="58">
        <f t="shared" si="2"/>
        <v>44145</v>
      </c>
      <c r="D539" s="58">
        <f t="shared" si="1"/>
        <v>44152</v>
      </c>
      <c r="E539" s="45"/>
    </row>
    <row r="540" spans="1:5" ht="15.5" x14ac:dyDescent="0.35">
      <c r="A540" s="45" t="s">
        <v>272</v>
      </c>
      <c r="B540" s="45" t="s">
        <v>323</v>
      </c>
      <c r="C540" s="58">
        <f t="shared" si="2"/>
        <v>44152</v>
      </c>
      <c r="D540" s="58">
        <f t="shared" si="1"/>
        <v>44159</v>
      </c>
      <c r="E540" s="45"/>
    </row>
    <row r="541" spans="1:5" ht="15.5" x14ac:dyDescent="0.35">
      <c r="A541" s="45" t="s">
        <v>273</v>
      </c>
      <c r="B541" s="45" t="s">
        <v>323</v>
      </c>
      <c r="C541" s="58">
        <f t="shared" si="2"/>
        <v>44159</v>
      </c>
      <c r="D541" s="58">
        <f t="shared" si="1"/>
        <v>44166</v>
      </c>
      <c r="E541" s="45"/>
    </row>
    <row r="542" spans="1:5" ht="15.5" x14ac:dyDescent="0.35">
      <c r="A542" s="45" t="s">
        <v>274</v>
      </c>
      <c r="B542" s="45" t="s">
        <v>323</v>
      </c>
      <c r="C542" s="58">
        <f t="shared" si="2"/>
        <v>44166</v>
      </c>
      <c r="D542" s="58">
        <f t="shared" si="1"/>
        <v>44173</v>
      </c>
      <c r="E542" s="45"/>
    </row>
    <row r="543" spans="1:5" ht="15.5" x14ac:dyDescent="0.35">
      <c r="A543" s="45" t="s">
        <v>275</v>
      </c>
      <c r="B543" s="45" t="s">
        <v>323</v>
      </c>
      <c r="C543" s="58">
        <f t="shared" si="2"/>
        <v>44173</v>
      </c>
      <c r="D543" s="58">
        <f t="shared" si="1"/>
        <v>44180</v>
      </c>
      <c r="E543" s="45"/>
    </row>
    <row r="544" spans="1:5" ht="15.5" x14ac:dyDescent="0.35">
      <c r="A544" s="45" t="s">
        <v>276</v>
      </c>
      <c r="B544" s="45" t="s">
        <v>323</v>
      </c>
      <c r="C544" s="58">
        <f t="shared" si="2"/>
        <v>44180</v>
      </c>
      <c r="D544" s="58">
        <f t="shared" si="1"/>
        <v>44187</v>
      </c>
      <c r="E544" s="45"/>
    </row>
    <row r="545" spans="1:5" ht="15.5" x14ac:dyDescent="0.35">
      <c r="A545" s="45" t="s">
        <v>277</v>
      </c>
      <c r="B545" s="45" t="s">
        <v>323</v>
      </c>
      <c r="C545" s="58">
        <f t="shared" si="2"/>
        <v>44187</v>
      </c>
      <c r="D545" s="58">
        <f t="shared" si="1"/>
        <v>44194</v>
      </c>
      <c r="E545" s="45"/>
    </row>
    <row r="546" spans="1:5" ht="15.5" x14ac:dyDescent="0.35">
      <c r="A546" s="45" t="s">
        <v>278</v>
      </c>
      <c r="B546" s="45" t="s">
        <v>323</v>
      </c>
      <c r="C546" s="58">
        <f t="shared" si="2"/>
        <v>44194</v>
      </c>
      <c r="D546" s="58">
        <f t="shared" si="1"/>
        <v>44201</v>
      </c>
      <c r="E546" s="45"/>
    </row>
    <row r="547" spans="1:5" ht="15.5" x14ac:dyDescent="0.35">
      <c r="A547" s="45" t="s">
        <v>279</v>
      </c>
      <c r="B547" s="45" t="s">
        <v>323</v>
      </c>
      <c r="C547" s="58">
        <f t="shared" si="2"/>
        <v>44201</v>
      </c>
      <c r="D547" s="58">
        <f t="shared" si="1"/>
        <v>44208</v>
      </c>
      <c r="E547" s="45"/>
    </row>
    <row r="548" spans="1:5" ht="15.5" x14ac:dyDescent="0.35">
      <c r="A548" s="45" t="s">
        <v>280</v>
      </c>
      <c r="B548" s="45" t="s">
        <v>323</v>
      </c>
      <c r="C548" s="58">
        <f t="shared" si="2"/>
        <v>44208</v>
      </c>
      <c r="D548" s="58">
        <f t="shared" si="1"/>
        <v>44215</v>
      </c>
      <c r="E548" s="45"/>
    </row>
    <row r="549" spans="1:5" ht="15.5" x14ac:dyDescent="0.35">
      <c r="A549" s="45" t="s">
        <v>281</v>
      </c>
      <c r="B549" s="45" t="s">
        <v>323</v>
      </c>
      <c r="C549" s="58">
        <f t="shared" si="2"/>
        <v>44215</v>
      </c>
      <c r="D549" s="58">
        <f t="shared" si="1"/>
        <v>44222</v>
      </c>
      <c r="E549" s="45"/>
    </row>
    <row r="550" spans="1:5" ht="15.5" x14ac:dyDescent="0.35">
      <c r="A550" s="45" t="s">
        <v>282</v>
      </c>
      <c r="B550" s="45" t="s">
        <v>323</v>
      </c>
      <c r="C550" s="58">
        <f t="shared" si="2"/>
        <v>44222</v>
      </c>
      <c r="D550" s="58">
        <f t="shared" si="1"/>
        <v>44229</v>
      </c>
      <c r="E550" s="45"/>
    </row>
    <row r="551" spans="1:5" ht="15.5" x14ac:dyDescent="0.35">
      <c r="A551" s="45" t="s">
        <v>283</v>
      </c>
      <c r="B551" s="45" t="s">
        <v>323</v>
      </c>
      <c r="C551" s="58">
        <f t="shared" si="2"/>
        <v>44229</v>
      </c>
      <c r="D551" s="58">
        <f t="shared" si="1"/>
        <v>44236</v>
      </c>
      <c r="E551" s="45"/>
    </row>
    <row r="552" spans="1:5" ht="15.5" x14ac:dyDescent="0.35">
      <c r="A552" s="45" t="s">
        <v>284</v>
      </c>
      <c r="B552" s="45" t="s">
        <v>323</v>
      </c>
      <c r="C552" s="58">
        <f t="shared" si="2"/>
        <v>44236</v>
      </c>
      <c r="D552" s="58">
        <f t="shared" si="1"/>
        <v>44243</v>
      </c>
      <c r="E552" s="45"/>
    </row>
    <row r="553" spans="1:5" ht="15.5" x14ac:dyDescent="0.35">
      <c r="A553" s="45" t="s">
        <v>285</v>
      </c>
      <c r="B553" s="45" t="s">
        <v>323</v>
      </c>
      <c r="C553" s="58">
        <f t="shared" si="2"/>
        <v>44243</v>
      </c>
      <c r="D553" s="58">
        <f t="shared" si="1"/>
        <v>44250</v>
      </c>
      <c r="E553" s="45"/>
    </row>
    <row r="554" spans="1:5" ht="15.5" x14ac:dyDescent="0.35">
      <c r="A554" s="45" t="s">
        <v>286</v>
      </c>
      <c r="B554" s="45" t="s">
        <v>323</v>
      </c>
      <c r="C554" s="58">
        <f t="shared" si="2"/>
        <v>44250</v>
      </c>
      <c r="D554" s="58">
        <f t="shared" si="1"/>
        <v>44257</v>
      </c>
      <c r="E554" s="45"/>
    </row>
    <row r="555" spans="1:5" ht="15.5" x14ac:dyDescent="0.35">
      <c r="A555" s="45" t="s">
        <v>287</v>
      </c>
      <c r="B555" s="45" t="s">
        <v>323</v>
      </c>
      <c r="C555" s="58">
        <f t="shared" si="2"/>
        <v>44257</v>
      </c>
      <c r="D555" s="58">
        <f t="shared" si="1"/>
        <v>44264</v>
      </c>
      <c r="E555" s="45"/>
    </row>
    <row r="556" spans="1:5" ht="15.5" x14ac:dyDescent="0.35">
      <c r="A556" s="45" t="s">
        <v>288</v>
      </c>
      <c r="B556" s="45" t="s">
        <v>323</v>
      </c>
      <c r="C556" s="58">
        <f t="shared" si="2"/>
        <v>44264</v>
      </c>
      <c r="D556" s="58">
        <f t="shared" si="1"/>
        <v>44271</v>
      </c>
      <c r="E556" s="45"/>
    </row>
    <row r="557" spans="1:5" ht="15.5" x14ac:dyDescent="0.35">
      <c r="A557" s="45" t="s">
        <v>289</v>
      </c>
      <c r="B557" s="45" t="s">
        <v>323</v>
      </c>
      <c r="C557" s="58">
        <f t="shared" si="2"/>
        <v>44271</v>
      </c>
      <c r="D557" s="58">
        <f t="shared" si="1"/>
        <v>44278</v>
      </c>
      <c r="E557" s="45"/>
    </row>
    <row r="558" spans="1:5" ht="15.5" x14ac:dyDescent="0.35">
      <c r="A558" s="45" t="s">
        <v>290</v>
      </c>
      <c r="B558" s="45" t="s">
        <v>323</v>
      </c>
      <c r="C558" s="58">
        <f t="shared" si="2"/>
        <v>44278</v>
      </c>
      <c r="D558" s="58">
        <f t="shared" si="1"/>
        <v>44285</v>
      </c>
      <c r="E558" s="45"/>
    </row>
    <row r="559" spans="1:5" ht="15.5" x14ac:dyDescent="0.35">
      <c r="A559" s="45" t="s">
        <v>291</v>
      </c>
      <c r="B559" s="45" t="s">
        <v>323</v>
      </c>
      <c r="C559" s="58">
        <f t="shared" si="2"/>
        <v>44285</v>
      </c>
      <c r="D559" s="58">
        <f t="shared" si="1"/>
        <v>44292</v>
      </c>
      <c r="E559" s="45"/>
    </row>
    <row r="560" spans="1:5" ht="15.5" x14ac:dyDescent="0.35">
      <c r="A560" s="45" t="s">
        <v>292</v>
      </c>
      <c r="B560" s="45" t="s">
        <v>323</v>
      </c>
      <c r="C560" s="58">
        <f t="shared" si="2"/>
        <v>44292</v>
      </c>
      <c r="D560" s="58">
        <f t="shared" si="1"/>
        <v>44299</v>
      </c>
      <c r="E560" s="45"/>
    </row>
    <row r="561" spans="1:5" ht="15.5" x14ac:dyDescent="0.35">
      <c r="A561" s="45" t="s">
        <v>293</v>
      </c>
      <c r="B561" s="45" t="s">
        <v>323</v>
      </c>
      <c r="C561" s="58">
        <f t="shared" si="2"/>
        <v>44299</v>
      </c>
      <c r="D561" s="58">
        <f t="shared" si="1"/>
        <v>44306</v>
      </c>
      <c r="E561" s="45"/>
    </row>
    <row r="562" spans="1:5" ht="15.5" x14ac:dyDescent="0.35">
      <c r="A562" s="45" t="s">
        <v>294</v>
      </c>
      <c r="B562" s="45" t="s">
        <v>323</v>
      </c>
      <c r="C562" s="58">
        <f t="shared" si="2"/>
        <v>44306</v>
      </c>
      <c r="D562" s="58">
        <f t="shared" si="1"/>
        <v>44313</v>
      </c>
      <c r="E562" s="45"/>
    </row>
    <row r="563" spans="1:5" ht="15.5" x14ac:dyDescent="0.35">
      <c r="A563" s="45" t="s">
        <v>295</v>
      </c>
      <c r="B563" s="45" t="s">
        <v>323</v>
      </c>
      <c r="C563" s="58">
        <f t="shared" si="2"/>
        <v>44313</v>
      </c>
      <c r="D563" s="58">
        <f t="shared" si="1"/>
        <v>44320</v>
      </c>
      <c r="E563" s="45"/>
    </row>
    <row r="564" spans="1:5" ht="15.5" x14ac:dyDescent="0.35">
      <c r="A564" s="45" t="s">
        <v>296</v>
      </c>
      <c r="B564" s="45" t="s">
        <v>323</v>
      </c>
      <c r="C564" s="58">
        <f t="shared" si="2"/>
        <v>44320</v>
      </c>
      <c r="D564" s="58">
        <f t="shared" si="1"/>
        <v>44327</v>
      </c>
      <c r="E564" s="45"/>
    </row>
    <row r="565" spans="1:5" ht="15.5" x14ac:dyDescent="0.35">
      <c r="A565" s="45" t="s">
        <v>297</v>
      </c>
      <c r="B565" s="45" t="s">
        <v>323</v>
      </c>
      <c r="C565" s="58">
        <f t="shared" si="2"/>
        <v>44327</v>
      </c>
      <c r="D565" s="58">
        <f t="shared" si="1"/>
        <v>44334</v>
      </c>
      <c r="E565" s="45"/>
    </row>
    <row r="566" spans="1:5" ht="15.5" x14ac:dyDescent="0.35">
      <c r="A566" s="45" t="s">
        <v>298</v>
      </c>
      <c r="B566" s="45" t="s">
        <v>323</v>
      </c>
      <c r="C566" s="58">
        <f t="shared" si="2"/>
        <v>44334</v>
      </c>
      <c r="D566" s="58">
        <f t="shared" si="1"/>
        <v>44341</v>
      </c>
      <c r="E566" s="45"/>
    </row>
    <row r="567" spans="1:5" ht="15.5" x14ac:dyDescent="0.35">
      <c r="A567" s="45" t="s">
        <v>299</v>
      </c>
      <c r="B567" s="45" t="s">
        <v>323</v>
      </c>
      <c r="C567" s="58">
        <f t="shared" si="2"/>
        <v>44341</v>
      </c>
      <c r="D567" s="58">
        <f t="shared" si="1"/>
        <v>44348</v>
      </c>
      <c r="E567" s="45"/>
    </row>
    <row r="568" spans="1:5" ht="15.5" x14ac:dyDescent="0.35">
      <c r="A568" s="45" t="s">
        <v>300</v>
      </c>
      <c r="B568" s="45" t="s">
        <v>323</v>
      </c>
      <c r="C568" s="58">
        <f t="shared" si="2"/>
        <v>44348</v>
      </c>
      <c r="D568" s="58">
        <f t="shared" si="1"/>
        <v>44355</v>
      </c>
      <c r="E568" s="45"/>
    </row>
    <row r="569" spans="1:5" ht="15.5" x14ac:dyDescent="0.35">
      <c r="A569" s="45" t="s">
        <v>301</v>
      </c>
      <c r="B569" s="45" t="s">
        <v>323</v>
      </c>
      <c r="C569" s="58">
        <f t="shared" si="2"/>
        <v>44355</v>
      </c>
      <c r="D569" s="58">
        <f t="shared" si="1"/>
        <v>44362</v>
      </c>
      <c r="E569" s="45"/>
    </row>
    <row r="570" spans="1:5" ht="15.5" x14ac:dyDescent="0.35">
      <c r="A570" s="45" t="s">
        <v>302</v>
      </c>
      <c r="B570" s="45" t="s">
        <v>323</v>
      </c>
      <c r="C570" s="58">
        <f t="shared" si="2"/>
        <v>44362</v>
      </c>
      <c r="D570" s="58">
        <f t="shared" si="1"/>
        <v>44369</v>
      </c>
      <c r="E570" s="45"/>
    </row>
    <row r="571" spans="1:5" ht="15.5" x14ac:dyDescent="0.35">
      <c r="A571" s="45" t="s">
        <v>303</v>
      </c>
      <c r="B571" s="45" t="s">
        <v>323</v>
      </c>
      <c r="C571" s="58">
        <f t="shared" si="2"/>
        <v>44369</v>
      </c>
      <c r="D571" s="58">
        <f t="shared" si="1"/>
        <v>44376</v>
      </c>
      <c r="E571" s="45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677E3-3FAF-4080-84C2-9DE0E1AEACE5}">
  <dimension ref="A1:F274"/>
  <sheetViews>
    <sheetView workbookViewId="0">
      <selection activeCell="B8" sqref="B8"/>
    </sheetView>
  </sheetViews>
  <sheetFormatPr defaultRowHeight="14.5" x14ac:dyDescent="0.35"/>
  <cols>
    <col min="1" max="1" width="12" customWidth="1"/>
    <col min="2" max="2" width="28" customWidth="1"/>
    <col min="3" max="4" width="11.90625" bestFit="1" customWidth="1"/>
    <col min="5" max="5" width="22.453125" bestFit="1" customWidth="1"/>
  </cols>
  <sheetData>
    <row r="1" spans="1:6" ht="15.5" x14ac:dyDescent="0.35">
      <c r="A1" s="110" t="s">
        <v>150</v>
      </c>
      <c r="B1" s="110" t="s">
        <v>152</v>
      </c>
      <c r="C1" s="110" t="s">
        <v>154</v>
      </c>
      <c r="D1" s="110" t="s">
        <v>156</v>
      </c>
      <c r="E1" s="110" t="s">
        <v>3</v>
      </c>
      <c r="F1" s="59" t="s">
        <v>6</v>
      </c>
    </row>
    <row r="2" spans="1:6" ht="15.5" x14ac:dyDescent="0.35">
      <c r="A2" s="45" t="s">
        <v>324</v>
      </c>
      <c r="B2" s="45" t="s">
        <v>327</v>
      </c>
      <c r="C2" s="60">
        <v>44110</v>
      </c>
      <c r="D2" s="60">
        <v>44117</v>
      </c>
      <c r="E2" s="45"/>
      <c r="F2" s="45"/>
    </row>
    <row r="3" spans="1:6" ht="15.5" x14ac:dyDescent="0.35">
      <c r="A3" s="45" t="s">
        <v>325</v>
      </c>
      <c r="B3" s="45" t="s">
        <v>327</v>
      </c>
      <c r="C3" s="60">
        <v>44117</v>
      </c>
      <c r="D3" s="60">
        <v>44124</v>
      </c>
      <c r="E3" s="45"/>
      <c r="F3" s="45"/>
    </row>
    <row r="4" spans="1:6" ht="15.5" x14ac:dyDescent="0.35">
      <c r="A4" s="45" t="s">
        <v>326</v>
      </c>
      <c r="B4" s="45" t="s">
        <v>327</v>
      </c>
      <c r="C4" s="60">
        <v>44124</v>
      </c>
      <c r="D4" s="60">
        <v>44131</v>
      </c>
      <c r="E4" s="45"/>
      <c r="F4" s="45"/>
    </row>
    <row r="5" spans="1:6" ht="15.5" x14ac:dyDescent="0.35">
      <c r="A5" s="45" t="s">
        <v>268</v>
      </c>
      <c r="B5" s="45" t="s">
        <v>327</v>
      </c>
      <c r="C5" s="60">
        <v>44131</v>
      </c>
      <c r="D5" s="60">
        <v>44138</v>
      </c>
      <c r="E5" s="45"/>
      <c r="F5" s="45"/>
    </row>
    <row r="6" spans="1:6" ht="15.5" x14ac:dyDescent="0.35">
      <c r="A6" s="45" t="s">
        <v>270</v>
      </c>
      <c r="B6" s="45" t="s">
        <v>327</v>
      </c>
      <c r="C6" s="60">
        <v>44138</v>
      </c>
      <c r="D6" s="60">
        <v>44145</v>
      </c>
      <c r="E6" s="45"/>
      <c r="F6" s="45"/>
    </row>
    <row r="7" spans="1:6" ht="15.5" x14ac:dyDescent="0.35">
      <c r="A7" s="45" t="s">
        <v>271</v>
      </c>
      <c r="B7" s="45" t="s">
        <v>327</v>
      </c>
      <c r="C7" s="60">
        <v>44145</v>
      </c>
      <c r="D7" s="60">
        <v>44152</v>
      </c>
      <c r="E7" s="45"/>
      <c r="F7" s="45"/>
    </row>
    <row r="8" spans="1:6" ht="15.5" x14ac:dyDescent="0.35">
      <c r="A8" s="45" t="s">
        <v>272</v>
      </c>
      <c r="B8" s="45" t="s">
        <v>327</v>
      </c>
      <c r="C8" s="60">
        <v>44152</v>
      </c>
      <c r="D8" s="60">
        <v>44159</v>
      </c>
      <c r="E8" s="45"/>
      <c r="F8" s="45"/>
    </row>
    <row r="9" spans="1:6" ht="15.5" x14ac:dyDescent="0.35">
      <c r="A9" s="45" t="s">
        <v>273</v>
      </c>
      <c r="B9" s="45" t="s">
        <v>327</v>
      </c>
      <c r="C9" s="60">
        <v>44159</v>
      </c>
      <c r="D9" s="60">
        <v>44166</v>
      </c>
      <c r="E9" s="45"/>
      <c r="F9" s="45"/>
    </row>
    <row r="10" spans="1:6" ht="15.5" x14ac:dyDescent="0.35">
      <c r="A10" s="45" t="s">
        <v>274</v>
      </c>
      <c r="B10" s="45" t="s">
        <v>327</v>
      </c>
      <c r="C10" s="60">
        <v>44166</v>
      </c>
      <c r="D10" s="60">
        <v>44173</v>
      </c>
      <c r="E10" s="45"/>
      <c r="F10" s="45"/>
    </row>
    <row r="11" spans="1:6" ht="15.5" x14ac:dyDescent="0.35">
      <c r="A11" s="45" t="s">
        <v>275</v>
      </c>
      <c r="B11" s="45" t="s">
        <v>327</v>
      </c>
      <c r="C11" s="60">
        <v>44173</v>
      </c>
      <c r="D11" s="60">
        <v>44180</v>
      </c>
      <c r="E11" s="45"/>
      <c r="F11" s="45"/>
    </row>
    <row r="12" spans="1:6" ht="15.5" x14ac:dyDescent="0.35">
      <c r="A12" s="45" t="s">
        <v>276</v>
      </c>
      <c r="B12" s="45" t="s">
        <v>327</v>
      </c>
      <c r="C12" s="60">
        <v>44180</v>
      </c>
      <c r="D12" s="60">
        <v>44187</v>
      </c>
      <c r="E12" s="45"/>
      <c r="F12" s="45"/>
    </row>
    <row r="13" spans="1:6" ht="15.5" x14ac:dyDescent="0.35">
      <c r="A13" s="45" t="s">
        <v>277</v>
      </c>
      <c r="B13" s="45" t="s">
        <v>327</v>
      </c>
      <c r="C13" s="60">
        <v>44187</v>
      </c>
      <c r="D13" s="60">
        <v>44194</v>
      </c>
      <c r="E13" s="45"/>
      <c r="F13" s="45"/>
    </row>
    <row r="14" spans="1:6" ht="15.5" x14ac:dyDescent="0.35">
      <c r="A14" s="45" t="s">
        <v>278</v>
      </c>
      <c r="B14" s="45" t="s">
        <v>327</v>
      </c>
      <c r="C14" s="60">
        <v>44194</v>
      </c>
      <c r="D14" s="60">
        <v>44201</v>
      </c>
      <c r="E14" s="45"/>
      <c r="F14" s="45"/>
    </row>
    <row r="15" spans="1:6" ht="15.5" x14ac:dyDescent="0.35">
      <c r="A15" s="45" t="s">
        <v>279</v>
      </c>
      <c r="B15" s="45" t="s">
        <v>327</v>
      </c>
      <c r="C15" s="60">
        <v>44201</v>
      </c>
      <c r="D15" s="60">
        <v>44208</v>
      </c>
      <c r="E15" s="45"/>
      <c r="F15" s="45"/>
    </row>
    <row r="16" spans="1:6" ht="15.5" x14ac:dyDescent="0.35">
      <c r="A16" s="45" t="s">
        <v>280</v>
      </c>
      <c r="B16" s="45" t="s">
        <v>327</v>
      </c>
      <c r="C16" s="60">
        <v>44208</v>
      </c>
      <c r="D16" s="60">
        <v>44215</v>
      </c>
      <c r="E16" s="45"/>
      <c r="F16" s="45"/>
    </row>
    <row r="17" spans="1:6" ht="15.5" x14ac:dyDescent="0.35">
      <c r="A17" s="45" t="s">
        <v>281</v>
      </c>
      <c r="B17" s="45" t="s">
        <v>327</v>
      </c>
      <c r="C17" s="60">
        <v>44215</v>
      </c>
      <c r="D17" s="60">
        <v>44222</v>
      </c>
      <c r="E17" s="45"/>
      <c r="F17" s="45"/>
    </row>
    <row r="18" spans="1:6" ht="15.5" x14ac:dyDescent="0.35">
      <c r="A18" s="45" t="s">
        <v>282</v>
      </c>
      <c r="B18" s="45" t="s">
        <v>327</v>
      </c>
      <c r="C18" s="60">
        <v>44222</v>
      </c>
      <c r="D18" s="60">
        <v>44229</v>
      </c>
      <c r="E18" s="45"/>
      <c r="F18" s="45"/>
    </row>
    <row r="19" spans="1:6" ht="15.5" x14ac:dyDescent="0.35">
      <c r="A19" s="45" t="s">
        <v>283</v>
      </c>
      <c r="B19" s="45" t="s">
        <v>327</v>
      </c>
      <c r="C19" s="60">
        <v>44229</v>
      </c>
      <c r="D19" s="60">
        <v>44236</v>
      </c>
      <c r="E19" s="45"/>
      <c r="F19" s="45"/>
    </row>
    <row r="20" spans="1:6" ht="15.5" x14ac:dyDescent="0.35">
      <c r="A20" s="45" t="s">
        <v>284</v>
      </c>
      <c r="B20" s="45" t="s">
        <v>327</v>
      </c>
      <c r="C20" s="60">
        <v>44236</v>
      </c>
      <c r="D20" s="60">
        <v>44243</v>
      </c>
      <c r="E20" s="45"/>
      <c r="F20" s="45"/>
    </row>
    <row r="21" spans="1:6" ht="15.5" x14ac:dyDescent="0.35">
      <c r="A21" s="45" t="s">
        <v>285</v>
      </c>
      <c r="B21" s="45" t="s">
        <v>327</v>
      </c>
      <c r="C21" s="60">
        <v>44243</v>
      </c>
      <c r="D21" s="60">
        <v>44250</v>
      </c>
      <c r="E21" s="45"/>
      <c r="F21" s="45"/>
    </row>
    <row r="22" spans="1:6" ht="15.5" x14ac:dyDescent="0.35">
      <c r="A22" s="45" t="s">
        <v>286</v>
      </c>
      <c r="B22" s="45" t="s">
        <v>327</v>
      </c>
      <c r="C22" s="60">
        <v>44250</v>
      </c>
      <c r="D22" s="60">
        <v>44257</v>
      </c>
      <c r="E22" s="45"/>
      <c r="F22" s="45"/>
    </row>
    <row r="23" spans="1:6" ht="15.5" x14ac:dyDescent="0.35">
      <c r="A23" s="45" t="s">
        <v>287</v>
      </c>
      <c r="B23" s="45" t="s">
        <v>327</v>
      </c>
      <c r="C23" s="60">
        <v>44257</v>
      </c>
      <c r="D23" s="60">
        <v>44264</v>
      </c>
      <c r="E23" s="45"/>
      <c r="F23" s="45"/>
    </row>
    <row r="24" spans="1:6" ht="15.5" x14ac:dyDescent="0.35">
      <c r="A24" s="45" t="s">
        <v>288</v>
      </c>
      <c r="B24" s="45" t="s">
        <v>327</v>
      </c>
      <c r="C24" s="60">
        <v>44264</v>
      </c>
      <c r="D24" s="60">
        <v>44271</v>
      </c>
      <c r="E24" s="45"/>
      <c r="F24" s="45"/>
    </row>
    <row r="25" spans="1:6" ht="15.5" x14ac:dyDescent="0.35">
      <c r="A25" s="45" t="s">
        <v>289</v>
      </c>
      <c r="B25" s="45" t="s">
        <v>327</v>
      </c>
      <c r="C25" s="60">
        <v>44271</v>
      </c>
      <c r="D25" s="60">
        <v>44278</v>
      </c>
      <c r="E25" s="45"/>
      <c r="F25" s="45"/>
    </row>
    <row r="26" spans="1:6" ht="15.5" x14ac:dyDescent="0.35">
      <c r="A26" s="45" t="s">
        <v>290</v>
      </c>
      <c r="B26" s="45" t="s">
        <v>327</v>
      </c>
      <c r="C26" s="60">
        <v>44278</v>
      </c>
      <c r="D26" s="60">
        <v>44285</v>
      </c>
      <c r="E26" s="45"/>
      <c r="F26" s="45"/>
    </row>
    <row r="27" spans="1:6" ht="15.5" x14ac:dyDescent="0.35">
      <c r="A27" s="45" t="s">
        <v>291</v>
      </c>
      <c r="B27" s="45" t="s">
        <v>327</v>
      </c>
      <c r="C27" s="60">
        <v>44285</v>
      </c>
      <c r="D27" s="60">
        <v>44292</v>
      </c>
      <c r="E27" s="45"/>
      <c r="F27" s="45"/>
    </row>
    <row r="28" spans="1:6" ht="15.5" x14ac:dyDescent="0.35">
      <c r="A28" s="45" t="s">
        <v>292</v>
      </c>
      <c r="B28" s="45" t="s">
        <v>327</v>
      </c>
      <c r="C28" s="60">
        <v>44292</v>
      </c>
      <c r="D28" s="60">
        <v>44299</v>
      </c>
      <c r="E28" s="45"/>
      <c r="F28" s="45"/>
    </row>
    <row r="29" spans="1:6" ht="15.5" x14ac:dyDescent="0.35">
      <c r="A29" s="45" t="s">
        <v>293</v>
      </c>
      <c r="B29" s="45" t="s">
        <v>327</v>
      </c>
      <c r="C29" s="60">
        <v>44299</v>
      </c>
      <c r="D29" s="60">
        <v>44306</v>
      </c>
      <c r="E29" s="45"/>
      <c r="F29" s="45"/>
    </row>
    <row r="30" spans="1:6" ht="15.5" x14ac:dyDescent="0.35">
      <c r="A30" s="45" t="s">
        <v>294</v>
      </c>
      <c r="B30" s="45" t="s">
        <v>327</v>
      </c>
      <c r="C30" s="60">
        <v>44306</v>
      </c>
      <c r="D30" s="60">
        <v>44313</v>
      </c>
      <c r="E30" s="45"/>
      <c r="F30" s="45"/>
    </row>
    <row r="31" spans="1:6" ht="15.5" x14ac:dyDescent="0.35">
      <c r="A31" s="45" t="s">
        <v>295</v>
      </c>
      <c r="B31" s="45" t="s">
        <v>327</v>
      </c>
      <c r="C31" s="60">
        <v>44313</v>
      </c>
      <c r="D31" s="60">
        <v>44320</v>
      </c>
      <c r="E31" s="45"/>
      <c r="F31" s="45"/>
    </row>
    <row r="32" spans="1:6" ht="15.5" x14ac:dyDescent="0.35">
      <c r="A32" s="45" t="s">
        <v>296</v>
      </c>
      <c r="B32" s="45" t="s">
        <v>327</v>
      </c>
      <c r="C32" s="60">
        <v>44320</v>
      </c>
      <c r="D32" s="60">
        <v>44327</v>
      </c>
      <c r="E32" s="45"/>
      <c r="F32" s="45"/>
    </row>
    <row r="33" spans="1:6" ht="15.5" x14ac:dyDescent="0.35">
      <c r="A33" s="45" t="s">
        <v>297</v>
      </c>
      <c r="B33" s="45" t="s">
        <v>327</v>
      </c>
      <c r="C33" s="60">
        <v>44327</v>
      </c>
      <c r="D33" s="60">
        <v>44334</v>
      </c>
      <c r="E33" s="45"/>
      <c r="F33" s="45"/>
    </row>
    <row r="34" spans="1:6" ht="15.5" x14ac:dyDescent="0.35">
      <c r="A34" s="45" t="s">
        <v>298</v>
      </c>
      <c r="B34" s="45" t="s">
        <v>327</v>
      </c>
      <c r="C34" s="60">
        <v>44334</v>
      </c>
      <c r="D34" s="60">
        <v>44341</v>
      </c>
      <c r="E34" s="45"/>
      <c r="F34" s="45"/>
    </row>
    <row r="35" spans="1:6" ht="15.5" x14ac:dyDescent="0.35">
      <c r="A35" s="45" t="s">
        <v>299</v>
      </c>
      <c r="B35" s="45" t="s">
        <v>327</v>
      </c>
      <c r="C35" s="60">
        <v>44341</v>
      </c>
      <c r="D35" s="60">
        <v>44348</v>
      </c>
      <c r="E35" s="45"/>
      <c r="F35" s="45"/>
    </row>
    <row r="36" spans="1:6" ht="15.5" x14ac:dyDescent="0.35">
      <c r="A36" s="45" t="s">
        <v>300</v>
      </c>
      <c r="B36" s="45" t="s">
        <v>327</v>
      </c>
      <c r="C36" s="60">
        <v>44348</v>
      </c>
      <c r="D36" s="60">
        <v>44355</v>
      </c>
      <c r="E36" s="45"/>
      <c r="F36" s="45"/>
    </row>
    <row r="37" spans="1:6" ht="15.5" x14ac:dyDescent="0.35">
      <c r="A37" s="45" t="s">
        <v>301</v>
      </c>
      <c r="B37" s="45" t="s">
        <v>327</v>
      </c>
      <c r="C37" s="60">
        <v>44355</v>
      </c>
      <c r="D37" s="60">
        <v>44362</v>
      </c>
      <c r="E37" s="45"/>
      <c r="F37" s="45"/>
    </row>
    <row r="38" spans="1:6" ht="15.5" x14ac:dyDescent="0.35">
      <c r="A38" s="45" t="s">
        <v>302</v>
      </c>
      <c r="B38" s="45" t="s">
        <v>327</v>
      </c>
      <c r="C38" s="60">
        <v>44362</v>
      </c>
      <c r="D38" s="60">
        <v>44369</v>
      </c>
      <c r="E38" s="45"/>
      <c r="F38" s="45"/>
    </row>
    <row r="39" spans="1:6" ht="15.5" x14ac:dyDescent="0.35">
      <c r="A39" s="45" t="s">
        <v>303</v>
      </c>
      <c r="B39" s="45" t="s">
        <v>327</v>
      </c>
      <c r="C39" s="60">
        <v>44369</v>
      </c>
      <c r="D39" s="60">
        <v>44376</v>
      </c>
      <c r="E39" s="45"/>
      <c r="F39" s="45"/>
    </row>
    <row r="40" spans="1:6" ht="15.5" x14ac:dyDescent="0.35">
      <c r="A40" s="45" t="s">
        <v>328</v>
      </c>
      <c r="B40" s="45" t="s">
        <v>327</v>
      </c>
      <c r="C40" s="60">
        <v>44376</v>
      </c>
      <c r="D40" s="60">
        <v>44383</v>
      </c>
      <c r="E40" s="45"/>
      <c r="F40" s="45"/>
    </row>
    <row r="41" spans="1:6" ht="15.5" x14ac:dyDescent="0.35">
      <c r="A41" s="45" t="s">
        <v>324</v>
      </c>
      <c r="B41" s="45" t="s">
        <v>329</v>
      </c>
      <c r="C41" s="60">
        <v>44110</v>
      </c>
      <c r="D41" s="60">
        <v>44117</v>
      </c>
      <c r="E41" s="45"/>
      <c r="F41" s="45"/>
    </row>
    <row r="42" spans="1:6" ht="15.5" x14ac:dyDescent="0.35">
      <c r="A42" s="45" t="s">
        <v>325</v>
      </c>
      <c r="B42" s="45" t="s">
        <v>329</v>
      </c>
      <c r="C42" s="60">
        <v>44117</v>
      </c>
      <c r="D42" s="60">
        <v>44124</v>
      </c>
      <c r="E42" s="45"/>
      <c r="F42" s="45"/>
    </row>
    <row r="43" spans="1:6" ht="15.5" x14ac:dyDescent="0.35">
      <c r="A43" s="45" t="s">
        <v>326</v>
      </c>
      <c r="B43" s="45" t="s">
        <v>329</v>
      </c>
      <c r="C43" s="60">
        <v>44124</v>
      </c>
      <c r="D43" s="60">
        <v>44131</v>
      </c>
      <c r="E43" s="45"/>
      <c r="F43" s="45"/>
    </row>
    <row r="44" spans="1:6" ht="15.5" x14ac:dyDescent="0.35">
      <c r="A44" s="45" t="s">
        <v>268</v>
      </c>
      <c r="B44" s="45" t="s">
        <v>329</v>
      </c>
      <c r="C44" s="60">
        <v>44131</v>
      </c>
      <c r="D44" s="60">
        <v>44138</v>
      </c>
      <c r="E44" s="45"/>
      <c r="F44" s="45"/>
    </row>
    <row r="45" spans="1:6" ht="15.5" x14ac:dyDescent="0.35">
      <c r="A45" s="45" t="s">
        <v>270</v>
      </c>
      <c r="B45" s="45" t="s">
        <v>329</v>
      </c>
      <c r="C45" s="60">
        <v>44138</v>
      </c>
      <c r="D45" s="60">
        <v>44145</v>
      </c>
      <c r="E45" s="45"/>
      <c r="F45" s="45"/>
    </row>
    <row r="46" spans="1:6" ht="15.5" x14ac:dyDescent="0.35">
      <c r="A46" s="45" t="s">
        <v>271</v>
      </c>
      <c r="B46" s="45" t="s">
        <v>329</v>
      </c>
      <c r="C46" s="60">
        <v>44145</v>
      </c>
      <c r="D46" s="60">
        <v>44152</v>
      </c>
      <c r="E46" s="45"/>
      <c r="F46" s="45"/>
    </row>
    <row r="47" spans="1:6" ht="15.5" x14ac:dyDescent="0.35">
      <c r="A47" s="45" t="s">
        <v>272</v>
      </c>
      <c r="B47" s="45" t="s">
        <v>329</v>
      </c>
      <c r="C47" s="60">
        <v>44152</v>
      </c>
      <c r="D47" s="60">
        <v>44159</v>
      </c>
      <c r="E47" s="45"/>
      <c r="F47" s="45"/>
    </row>
    <row r="48" spans="1:6" ht="15.5" x14ac:dyDescent="0.35">
      <c r="A48" s="45" t="s">
        <v>273</v>
      </c>
      <c r="B48" s="45" t="s">
        <v>329</v>
      </c>
      <c r="C48" s="60">
        <v>44159</v>
      </c>
      <c r="D48" s="60">
        <v>44166</v>
      </c>
      <c r="E48" s="45"/>
      <c r="F48" s="45"/>
    </row>
    <row r="49" spans="1:6" ht="15.5" x14ac:dyDescent="0.35">
      <c r="A49" s="45" t="s">
        <v>274</v>
      </c>
      <c r="B49" s="45" t="s">
        <v>329</v>
      </c>
      <c r="C49" s="60">
        <v>44166</v>
      </c>
      <c r="D49" s="60">
        <v>44173</v>
      </c>
      <c r="E49" s="45"/>
      <c r="F49" s="45"/>
    </row>
    <row r="50" spans="1:6" ht="15.5" x14ac:dyDescent="0.35">
      <c r="A50" s="45" t="s">
        <v>275</v>
      </c>
      <c r="B50" s="45" t="s">
        <v>329</v>
      </c>
      <c r="C50" s="60">
        <v>44173</v>
      </c>
      <c r="D50" s="60">
        <v>44180</v>
      </c>
      <c r="E50" s="45"/>
      <c r="F50" s="45"/>
    </row>
    <row r="51" spans="1:6" ht="15.5" x14ac:dyDescent="0.35">
      <c r="A51" s="45" t="s">
        <v>276</v>
      </c>
      <c r="B51" s="45" t="s">
        <v>329</v>
      </c>
      <c r="C51" s="60">
        <v>44180</v>
      </c>
      <c r="D51" s="60">
        <v>44187</v>
      </c>
      <c r="E51" s="45"/>
      <c r="F51" s="45"/>
    </row>
    <row r="52" spans="1:6" ht="15.5" x14ac:dyDescent="0.35">
      <c r="A52" s="45" t="s">
        <v>277</v>
      </c>
      <c r="B52" s="45" t="s">
        <v>329</v>
      </c>
      <c r="C52" s="60">
        <v>44187</v>
      </c>
      <c r="D52" s="60">
        <v>44194</v>
      </c>
      <c r="E52" s="45"/>
      <c r="F52" s="45"/>
    </row>
    <row r="53" spans="1:6" ht="15.5" x14ac:dyDescent="0.35">
      <c r="A53" s="45" t="s">
        <v>278</v>
      </c>
      <c r="B53" s="45" t="s">
        <v>329</v>
      </c>
      <c r="C53" s="60">
        <v>44194</v>
      </c>
      <c r="D53" s="60">
        <v>44201</v>
      </c>
      <c r="E53" s="45"/>
      <c r="F53" s="45"/>
    </row>
    <row r="54" spans="1:6" ht="15.5" x14ac:dyDescent="0.35">
      <c r="A54" s="45" t="s">
        <v>279</v>
      </c>
      <c r="B54" s="45" t="s">
        <v>329</v>
      </c>
      <c r="C54" s="60">
        <v>44201</v>
      </c>
      <c r="D54" s="60">
        <v>44208</v>
      </c>
      <c r="E54" s="45"/>
      <c r="F54" s="45"/>
    </row>
    <row r="55" spans="1:6" ht="15.5" x14ac:dyDescent="0.35">
      <c r="A55" s="45" t="s">
        <v>280</v>
      </c>
      <c r="B55" s="45" t="s">
        <v>329</v>
      </c>
      <c r="C55" s="60">
        <v>44208</v>
      </c>
      <c r="D55" s="60">
        <v>44215</v>
      </c>
      <c r="E55" s="45"/>
      <c r="F55" s="45"/>
    </row>
    <row r="56" spans="1:6" ht="15.5" x14ac:dyDescent="0.35">
      <c r="A56" s="45" t="s">
        <v>281</v>
      </c>
      <c r="B56" s="45" t="s">
        <v>329</v>
      </c>
      <c r="C56" s="60">
        <v>44215</v>
      </c>
      <c r="D56" s="60">
        <v>44222</v>
      </c>
      <c r="E56" s="45"/>
      <c r="F56" s="45"/>
    </row>
    <row r="57" spans="1:6" ht="15.5" x14ac:dyDescent="0.35">
      <c r="A57" s="45" t="s">
        <v>282</v>
      </c>
      <c r="B57" s="45" t="s">
        <v>329</v>
      </c>
      <c r="C57" s="60">
        <v>44222</v>
      </c>
      <c r="D57" s="60">
        <v>44229</v>
      </c>
      <c r="E57" s="45"/>
      <c r="F57" s="45"/>
    </row>
    <row r="58" spans="1:6" ht="15.5" x14ac:dyDescent="0.35">
      <c r="A58" s="45" t="s">
        <v>283</v>
      </c>
      <c r="B58" s="45" t="s">
        <v>329</v>
      </c>
      <c r="C58" s="60">
        <v>44229</v>
      </c>
      <c r="D58" s="60">
        <v>44236</v>
      </c>
      <c r="E58" s="45"/>
      <c r="F58" s="45"/>
    </row>
    <row r="59" spans="1:6" ht="15.5" x14ac:dyDescent="0.35">
      <c r="A59" s="45" t="s">
        <v>284</v>
      </c>
      <c r="B59" s="45" t="s">
        <v>329</v>
      </c>
      <c r="C59" s="60">
        <v>44236</v>
      </c>
      <c r="D59" s="60">
        <v>44243</v>
      </c>
      <c r="E59" s="45"/>
      <c r="F59" s="45"/>
    </row>
    <row r="60" spans="1:6" ht="15.5" x14ac:dyDescent="0.35">
      <c r="A60" s="45" t="s">
        <v>285</v>
      </c>
      <c r="B60" s="45" t="s">
        <v>329</v>
      </c>
      <c r="C60" s="60">
        <v>44243</v>
      </c>
      <c r="D60" s="60">
        <v>44250</v>
      </c>
      <c r="E60" s="45"/>
      <c r="F60" s="45"/>
    </row>
    <row r="61" spans="1:6" ht="15.5" x14ac:dyDescent="0.35">
      <c r="A61" s="45" t="s">
        <v>286</v>
      </c>
      <c r="B61" s="45" t="s">
        <v>329</v>
      </c>
      <c r="C61" s="60">
        <v>44250</v>
      </c>
      <c r="D61" s="60">
        <v>44257</v>
      </c>
      <c r="E61" s="45"/>
      <c r="F61" s="45"/>
    </row>
    <row r="62" spans="1:6" ht="15.5" x14ac:dyDescent="0.35">
      <c r="A62" s="45" t="s">
        <v>287</v>
      </c>
      <c r="B62" s="45" t="s">
        <v>329</v>
      </c>
      <c r="C62" s="60">
        <v>44257</v>
      </c>
      <c r="D62" s="60">
        <v>44264</v>
      </c>
      <c r="E62" s="45"/>
      <c r="F62" s="45"/>
    </row>
    <row r="63" spans="1:6" ht="15.5" x14ac:dyDescent="0.35">
      <c r="A63" s="45" t="s">
        <v>288</v>
      </c>
      <c r="B63" s="45" t="s">
        <v>329</v>
      </c>
      <c r="C63" s="60">
        <v>44264</v>
      </c>
      <c r="D63" s="60">
        <v>44271</v>
      </c>
      <c r="E63" s="45"/>
      <c r="F63" s="45"/>
    </row>
    <row r="64" spans="1:6" ht="15.5" x14ac:dyDescent="0.35">
      <c r="A64" s="45" t="s">
        <v>289</v>
      </c>
      <c r="B64" s="45" t="s">
        <v>329</v>
      </c>
      <c r="C64" s="60">
        <v>44271</v>
      </c>
      <c r="D64" s="60">
        <v>44278</v>
      </c>
      <c r="E64" s="45"/>
      <c r="F64" s="45"/>
    </row>
    <row r="65" spans="1:6" ht="15.5" x14ac:dyDescent="0.35">
      <c r="A65" s="45" t="s">
        <v>290</v>
      </c>
      <c r="B65" s="45" t="s">
        <v>329</v>
      </c>
      <c r="C65" s="60">
        <v>44278</v>
      </c>
      <c r="D65" s="60">
        <v>44285</v>
      </c>
      <c r="E65" s="45"/>
      <c r="F65" s="45"/>
    </row>
    <row r="66" spans="1:6" ht="15.5" x14ac:dyDescent="0.35">
      <c r="A66" s="45" t="s">
        <v>291</v>
      </c>
      <c r="B66" s="45" t="s">
        <v>329</v>
      </c>
      <c r="C66" s="60">
        <v>44285</v>
      </c>
      <c r="D66" s="60">
        <v>44292</v>
      </c>
      <c r="E66" s="45"/>
      <c r="F66" s="45"/>
    </row>
    <row r="67" spans="1:6" ht="15.5" x14ac:dyDescent="0.35">
      <c r="A67" s="45" t="s">
        <v>292</v>
      </c>
      <c r="B67" s="45" t="s">
        <v>329</v>
      </c>
      <c r="C67" s="60">
        <v>44292</v>
      </c>
      <c r="D67" s="60">
        <v>44299</v>
      </c>
      <c r="E67" s="45"/>
      <c r="F67" s="45"/>
    </row>
    <row r="68" spans="1:6" ht="15.5" x14ac:dyDescent="0.35">
      <c r="A68" s="45" t="s">
        <v>293</v>
      </c>
      <c r="B68" s="45" t="s">
        <v>329</v>
      </c>
      <c r="C68" s="60">
        <v>44299</v>
      </c>
      <c r="D68" s="60">
        <v>44306</v>
      </c>
      <c r="E68" s="45"/>
      <c r="F68" s="45"/>
    </row>
    <row r="69" spans="1:6" ht="15.5" x14ac:dyDescent="0.35">
      <c r="A69" s="45" t="s">
        <v>294</v>
      </c>
      <c r="B69" s="45" t="s">
        <v>329</v>
      </c>
      <c r="C69" s="60">
        <v>44306</v>
      </c>
      <c r="D69" s="60">
        <v>44313</v>
      </c>
      <c r="E69" s="45"/>
      <c r="F69" s="45"/>
    </row>
    <row r="70" spans="1:6" ht="15.5" x14ac:dyDescent="0.35">
      <c r="A70" s="45" t="s">
        <v>295</v>
      </c>
      <c r="B70" s="45" t="s">
        <v>329</v>
      </c>
      <c r="C70" s="60">
        <v>44313</v>
      </c>
      <c r="D70" s="60">
        <v>44320</v>
      </c>
      <c r="E70" s="45"/>
      <c r="F70" s="45"/>
    </row>
    <row r="71" spans="1:6" ht="15.5" x14ac:dyDescent="0.35">
      <c r="A71" s="45" t="s">
        <v>296</v>
      </c>
      <c r="B71" s="45" t="s">
        <v>329</v>
      </c>
      <c r="C71" s="60">
        <v>44320</v>
      </c>
      <c r="D71" s="60">
        <v>44327</v>
      </c>
      <c r="E71" s="45"/>
      <c r="F71" s="45"/>
    </row>
    <row r="72" spans="1:6" ht="15.5" x14ac:dyDescent="0.35">
      <c r="A72" s="45" t="s">
        <v>297</v>
      </c>
      <c r="B72" s="45" t="s">
        <v>329</v>
      </c>
      <c r="C72" s="60">
        <v>44327</v>
      </c>
      <c r="D72" s="60">
        <v>44334</v>
      </c>
      <c r="E72" s="45"/>
      <c r="F72" s="45"/>
    </row>
    <row r="73" spans="1:6" ht="15.5" x14ac:dyDescent="0.35">
      <c r="A73" s="45" t="s">
        <v>298</v>
      </c>
      <c r="B73" s="45" t="s">
        <v>329</v>
      </c>
      <c r="C73" s="60">
        <v>44334</v>
      </c>
      <c r="D73" s="60">
        <v>44341</v>
      </c>
      <c r="E73" s="45"/>
      <c r="F73" s="45"/>
    </row>
    <row r="74" spans="1:6" ht="15.5" x14ac:dyDescent="0.35">
      <c r="A74" s="45" t="s">
        <v>299</v>
      </c>
      <c r="B74" s="45" t="s">
        <v>329</v>
      </c>
      <c r="C74" s="60">
        <v>44341</v>
      </c>
      <c r="D74" s="60">
        <v>44348</v>
      </c>
      <c r="E74" s="45"/>
      <c r="F74" s="45"/>
    </row>
    <row r="75" spans="1:6" ht="15.5" x14ac:dyDescent="0.35">
      <c r="A75" s="45" t="s">
        <v>300</v>
      </c>
      <c r="B75" s="45" t="s">
        <v>329</v>
      </c>
      <c r="C75" s="60">
        <v>44348</v>
      </c>
      <c r="D75" s="60">
        <v>44355</v>
      </c>
      <c r="E75" s="45"/>
      <c r="F75" s="45"/>
    </row>
    <row r="76" spans="1:6" ht="15.5" x14ac:dyDescent="0.35">
      <c r="A76" s="45" t="s">
        <v>301</v>
      </c>
      <c r="B76" s="45" t="s">
        <v>329</v>
      </c>
      <c r="C76" s="60">
        <v>44355</v>
      </c>
      <c r="D76" s="60">
        <v>44362</v>
      </c>
      <c r="E76" s="45"/>
      <c r="F76" s="45"/>
    </row>
    <row r="77" spans="1:6" ht="15.5" x14ac:dyDescent="0.35">
      <c r="A77" s="45" t="s">
        <v>302</v>
      </c>
      <c r="B77" s="45" t="s">
        <v>329</v>
      </c>
      <c r="C77" s="60">
        <v>44362</v>
      </c>
      <c r="D77" s="60">
        <v>44369</v>
      </c>
      <c r="E77" s="45"/>
      <c r="F77" s="45"/>
    </row>
    <row r="78" spans="1:6" ht="15.5" x14ac:dyDescent="0.35">
      <c r="A78" s="45" t="s">
        <v>303</v>
      </c>
      <c r="B78" s="45" t="s">
        <v>329</v>
      </c>
      <c r="C78" s="60">
        <v>44369</v>
      </c>
      <c r="D78" s="60">
        <v>44376</v>
      </c>
      <c r="E78" s="45"/>
      <c r="F78" s="45"/>
    </row>
    <row r="79" spans="1:6" ht="15.5" x14ac:dyDescent="0.35">
      <c r="A79" s="45" t="s">
        <v>328</v>
      </c>
      <c r="B79" s="45" t="s">
        <v>329</v>
      </c>
      <c r="C79" s="60">
        <v>44376</v>
      </c>
      <c r="D79" s="60">
        <v>44383</v>
      </c>
      <c r="E79" s="45"/>
      <c r="F79" s="45"/>
    </row>
    <row r="80" spans="1:6" ht="15.5" x14ac:dyDescent="0.35">
      <c r="A80" s="45" t="s">
        <v>324</v>
      </c>
      <c r="B80" s="45" t="s">
        <v>330</v>
      </c>
      <c r="C80" s="60">
        <v>44110</v>
      </c>
      <c r="D80" s="60">
        <v>44117</v>
      </c>
      <c r="E80" s="45"/>
      <c r="F80" s="45"/>
    </row>
    <row r="81" spans="1:6" ht="15.5" x14ac:dyDescent="0.35">
      <c r="A81" s="45" t="s">
        <v>325</v>
      </c>
      <c r="B81" s="45" t="s">
        <v>330</v>
      </c>
      <c r="C81" s="60">
        <v>44117</v>
      </c>
      <c r="D81" s="60">
        <v>44124</v>
      </c>
      <c r="E81" s="45"/>
      <c r="F81" s="45"/>
    </row>
    <row r="82" spans="1:6" ht="15.5" x14ac:dyDescent="0.35">
      <c r="A82" s="45" t="s">
        <v>326</v>
      </c>
      <c r="B82" s="45" t="s">
        <v>330</v>
      </c>
      <c r="C82" s="60">
        <v>44124</v>
      </c>
      <c r="D82" s="60">
        <v>44131</v>
      </c>
      <c r="E82" s="45"/>
      <c r="F82" s="45"/>
    </row>
    <row r="83" spans="1:6" ht="15.5" x14ac:dyDescent="0.35">
      <c r="A83" s="45" t="s">
        <v>268</v>
      </c>
      <c r="B83" s="45" t="s">
        <v>330</v>
      </c>
      <c r="C83" s="60">
        <v>44131</v>
      </c>
      <c r="D83" s="60">
        <v>44138</v>
      </c>
      <c r="E83" s="45"/>
      <c r="F83" s="45"/>
    </row>
    <row r="84" spans="1:6" ht="15.5" x14ac:dyDescent="0.35">
      <c r="A84" s="45" t="s">
        <v>270</v>
      </c>
      <c r="B84" s="45" t="s">
        <v>330</v>
      </c>
      <c r="C84" s="60">
        <v>44138</v>
      </c>
      <c r="D84" s="60">
        <v>44145</v>
      </c>
      <c r="E84" s="45"/>
      <c r="F84" s="45"/>
    </row>
    <row r="85" spans="1:6" ht="15.5" x14ac:dyDescent="0.35">
      <c r="A85" s="45" t="s">
        <v>271</v>
      </c>
      <c r="B85" s="45" t="s">
        <v>330</v>
      </c>
      <c r="C85" s="60">
        <v>44145</v>
      </c>
      <c r="D85" s="60">
        <v>44152</v>
      </c>
      <c r="E85" s="45"/>
      <c r="F85" s="45"/>
    </row>
    <row r="86" spans="1:6" ht="15.5" x14ac:dyDescent="0.35">
      <c r="A86" s="45" t="s">
        <v>272</v>
      </c>
      <c r="B86" s="45" t="s">
        <v>330</v>
      </c>
      <c r="C86" s="60">
        <v>44152</v>
      </c>
      <c r="D86" s="60">
        <v>44159</v>
      </c>
      <c r="E86" s="45"/>
      <c r="F86" s="45"/>
    </row>
    <row r="87" spans="1:6" ht="15.5" x14ac:dyDescent="0.35">
      <c r="A87" s="45" t="s">
        <v>273</v>
      </c>
      <c r="B87" s="45" t="s">
        <v>330</v>
      </c>
      <c r="C87" s="60">
        <v>44159</v>
      </c>
      <c r="D87" s="60">
        <v>44166</v>
      </c>
      <c r="E87" s="45"/>
      <c r="F87" s="45"/>
    </row>
    <row r="88" spans="1:6" ht="15.5" x14ac:dyDescent="0.35">
      <c r="A88" s="45" t="s">
        <v>274</v>
      </c>
      <c r="B88" s="45" t="s">
        <v>330</v>
      </c>
      <c r="C88" s="60">
        <v>44166</v>
      </c>
      <c r="D88" s="60">
        <v>44173</v>
      </c>
      <c r="E88" s="45"/>
      <c r="F88" s="45"/>
    </row>
    <row r="89" spans="1:6" ht="15.5" x14ac:dyDescent="0.35">
      <c r="A89" s="45" t="s">
        <v>275</v>
      </c>
      <c r="B89" s="45" t="s">
        <v>330</v>
      </c>
      <c r="C89" s="60">
        <v>44173</v>
      </c>
      <c r="D89" s="60">
        <v>44180</v>
      </c>
      <c r="E89" s="45"/>
      <c r="F89" s="45"/>
    </row>
    <row r="90" spans="1:6" ht="15.5" x14ac:dyDescent="0.35">
      <c r="A90" s="45" t="s">
        <v>276</v>
      </c>
      <c r="B90" s="45" t="s">
        <v>330</v>
      </c>
      <c r="C90" s="60">
        <v>44180</v>
      </c>
      <c r="D90" s="60">
        <v>44187</v>
      </c>
      <c r="E90" s="45"/>
      <c r="F90" s="45"/>
    </row>
    <row r="91" spans="1:6" ht="15.5" x14ac:dyDescent="0.35">
      <c r="A91" s="45" t="s">
        <v>277</v>
      </c>
      <c r="B91" s="45" t="s">
        <v>330</v>
      </c>
      <c r="C91" s="60">
        <v>44187</v>
      </c>
      <c r="D91" s="60">
        <v>44194</v>
      </c>
      <c r="E91" s="45"/>
      <c r="F91" s="45"/>
    </row>
    <row r="92" spans="1:6" ht="15.5" x14ac:dyDescent="0.35">
      <c r="A92" s="45" t="s">
        <v>278</v>
      </c>
      <c r="B92" s="45" t="s">
        <v>330</v>
      </c>
      <c r="C92" s="60">
        <v>44194</v>
      </c>
      <c r="D92" s="60">
        <v>44201</v>
      </c>
      <c r="E92" s="45"/>
      <c r="F92" s="45"/>
    </row>
    <row r="93" spans="1:6" ht="15.5" x14ac:dyDescent="0.35">
      <c r="A93" s="45" t="s">
        <v>279</v>
      </c>
      <c r="B93" s="45" t="s">
        <v>330</v>
      </c>
      <c r="C93" s="60">
        <v>44201</v>
      </c>
      <c r="D93" s="60">
        <v>44208</v>
      </c>
      <c r="E93" s="45"/>
      <c r="F93" s="45"/>
    </row>
    <row r="94" spans="1:6" ht="15.5" x14ac:dyDescent="0.35">
      <c r="A94" s="45" t="s">
        <v>280</v>
      </c>
      <c r="B94" s="45" t="s">
        <v>330</v>
      </c>
      <c r="C94" s="60">
        <v>44208</v>
      </c>
      <c r="D94" s="60">
        <v>44215</v>
      </c>
      <c r="E94" s="45"/>
      <c r="F94" s="45"/>
    </row>
    <row r="95" spans="1:6" ht="15.5" x14ac:dyDescent="0.35">
      <c r="A95" s="45" t="s">
        <v>281</v>
      </c>
      <c r="B95" s="45" t="s">
        <v>330</v>
      </c>
      <c r="C95" s="60">
        <v>44215</v>
      </c>
      <c r="D95" s="60">
        <v>44222</v>
      </c>
      <c r="E95" s="45"/>
      <c r="F95" s="45"/>
    </row>
    <row r="96" spans="1:6" ht="15.5" x14ac:dyDescent="0.35">
      <c r="A96" s="45" t="s">
        <v>282</v>
      </c>
      <c r="B96" s="45" t="s">
        <v>330</v>
      </c>
      <c r="C96" s="60">
        <v>44222</v>
      </c>
      <c r="D96" s="60">
        <v>44229</v>
      </c>
      <c r="E96" s="45"/>
      <c r="F96" s="45"/>
    </row>
    <row r="97" spans="1:6" ht="15.5" x14ac:dyDescent="0.35">
      <c r="A97" s="45" t="s">
        <v>283</v>
      </c>
      <c r="B97" s="45" t="s">
        <v>330</v>
      </c>
      <c r="C97" s="60">
        <v>44229</v>
      </c>
      <c r="D97" s="60">
        <v>44236</v>
      </c>
      <c r="E97" s="45"/>
      <c r="F97" s="45"/>
    </row>
    <row r="98" spans="1:6" ht="15.5" x14ac:dyDescent="0.35">
      <c r="A98" s="45" t="s">
        <v>284</v>
      </c>
      <c r="B98" s="45" t="s">
        <v>330</v>
      </c>
      <c r="C98" s="60">
        <v>44236</v>
      </c>
      <c r="D98" s="60">
        <v>44243</v>
      </c>
      <c r="E98" s="45"/>
      <c r="F98" s="45"/>
    </row>
    <row r="99" spans="1:6" ht="15.5" x14ac:dyDescent="0.35">
      <c r="A99" s="45" t="s">
        <v>285</v>
      </c>
      <c r="B99" s="45" t="s">
        <v>330</v>
      </c>
      <c r="C99" s="60">
        <v>44243</v>
      </c>
      <c r="D99" s="60">
        <v>44250</v>
      </c>
      <c r="E99" s="45"/>
      <c r="F99" s="45"/>
    </row>
    <row r="100" spans="1:6" ht="15.5" x14ac:dyDescent="0.35">
      <c r="A100" s="45" t="s">
        <v>286</v>
      </c>
      <c r="B100" s="45" t="s">
        <v>330</v>
      </c>
      <c r="C100" s="60">
        <v>44250</v>
      </c>
      <c r="D100" s="60">
        <v>44257</v>
      </c>
      <c r="E100" s="45"/>
      <c r="F100" s="45"/>
    </row>
    <row r="101" spans="1:6" ht="15.5" x14ac:dyDescent="0.35">
      <c r="A101" s="45" t="s">
        <v>287</v>
      </c>
      <c r="B101" s="45" t="s">
        <v>330</v>
      </c>
      <c r="C101" s="60">
        <v>44257</v>
      </c>
      <c r="D101" s="60">
        <v>44264</v>
      </c>
      <c r="E101" s="45"/>
      <c r="F101" s="45"/>
    </row>
    <row r="102" spans="1:6" ht="15.5" x14ac:dyDescent="0.35">
      <c r="A102" s="45" t="s">
        <v>288</v>
      </c>
      <c r="B102" s="45" t="s">
        <v>330</v>
      </c>
      <c r="C102" s="60">
        <v>44264</v>
      </c>
      <c r="D102" s="60">
        <v>44271</v>
      </c>
      <c r="E102" s="45"/>
      <c r="F102" s="45"/>
    </row>
    <row r="103" spans="1:6" ht="15.5" x14ac:dyDescent="0.35">
      <c r="A103" s="45" t="s">
        <v>289</v>
      </c>
      <c r="B103" s="45" t="s">
        <v>330</v>
      </c>
      <c r="C103" s="60">
        <v>44271</v>
      </c>
      <c r="D103" s="60">
        <v>44278</v>
      </c>
      <c r="E103" s="45"/>
      <c r="F103" s="45"/>
    </row>
    <row r="104" spans="1:6" ht="15.5" x14ac:dyDescent="0.35">
      <c r="A104" s="45" t="s">
        <v>290</v>
      </c>
      <c r="B104" s="45" t="s">
        <v>330</v>
      </c>
      <c r="C104" s="60">
        <v>44278</v>
      </c>
      <c r="D104" s="60">
        <v>44285</v>
      </c>
      <c r="E104" s="45"/>
      <c r="F104" s="45"/>
    </row>
    <row r="105" spans="1:6" ht="15.5" x14ac:dyDescent="0.35">
      <c r="A105" s="45" t="s">
        <v>291</v>
      </c>
      <c r="B105" s="45" t="s">
        <v>330</v>
      </c>
      <c r="C105" s="60">
        <v>44285</v>
      </c>
      <c r="D105" s="60">
        <v>44292</v>
      </c>
      <c r="E105" s="45"/>
      <c r="F105" s="45"/>
    </row>
    <row r="106" spans="1:6" ht="15.5" x14ac:dyDescent="0.35">
      <c r="A106" s="45" t="s">
        <v>292</v>
      </c>
      <c r="B106" s="45" t="s">
        <v>330</v>
      </c>
      <c r="C106" s="60">
        <v>44292</v>
      </c>
      <c r="D106" s="60">
        <v>44299</v>
      </c>
      <c r="E106" s="45"/>
      <c r="F106" s="45"/>
    </row>
    <row r="107" spans="1:6" ht="15.5" x14ac:dyDescent="0.35">
      <c r="A107" s="45" t="s">
        <v>293</v>
      </c>
      <c r="B107" s="45" t="s">
        <v>330</v>
      </c>
      <c r="C107" s="60">
        <v>44299</v>
      </c>
      <c r="D107" s="60">
        <v>44306</v>
      </c>
      <c r="E107" s="45"/>
      <c r="F107" s="45"/>
    </row>
    <row r="108" spans="1:6" ht="15.5" x14ac:dyDescent="0.35">
      <c r="A108" s="45" t="s">
        <v>294</v>
      </c>
      <c r="B108" s="45" t="s">
        <v>330</v>
      </c>
      <c r="C108" s="60">
        <v>44306</v>
      </c>
      <c r="D108" s="60">
        <v>44313</v>
      </c>
      <c r="E108" s="45"/>
      <c r="F108" s="45"/>
    </row>
    <row r="109" spans="1:6" ht="15.5" x14ac:dyDescent="0.35">
      <c r="A109" s="45" t="s">
        <v>295</v>
      </c>
      <c r="B109" s="45" t="s">
        <v>330</v>
      </c>
      <c r="C109" s="60">
        <v>44313</v>
      </c>
      <c r="D109" s="60">
        <v>44320</v>
      </c>
      <c r="E109" s="45"/>
      <c r="F109" s="45"/>
    </row>
    <row r="110" spans="1:6" ht="15.5" x14ac:dyDescent="0.35">
      <c r="A110" s="45" t="s">
        <v>296</v>
      </c>
      <c r="B110" s="45" t="s">
        <v>330</v>
      </c>
      <c r="C110" s="60">
        <v>44320</v>
      </c>
      <c r="D110" s="60">
        <v>44327</v>
      </c>
      <c r="E110" s="45"/>
      <c r="F110" s="45"/>
    </row>
    <row r="111" spans="1:6" ht="15.5" x14ac:dyDescent="0.35">
      <c r="A111" s="45" t="s">
        <v>297</v>
      </c>
      <c r="B111" s="45" t="s">
        <v>330</v>
      </c>
      <c r="C111" s="60">
        <v>44327</v>
      </c>
      <c r="D111" s="60">
        <v>44334</v>
      </c>
      <c r="E111" s="45"/>
      <c r="F111" s="45"/>
    </row>
    <row r="112" spans="1:6" ht="15.5" x14ac:dyDescent="0.35">
      <c r="A112" s="45" t="s">
        <v>298</v>
      </c>
      <c r="B112" s="45" t="s">
        <v>330</v>
      </c>
      <c r="C112" s="60">
        <v>44334</v>
      </c>
      <c r="D112" s="60">
        <v>44341</v>
      </c>
      <c r="E112" s="45"/>
      <c r="F112" s="45"/>
    </row>
    <row r="113" spans="1:6" ht="15.5" x14ac:dyDescent="0.35">
      <c r="A113" s="45" t="s">
        <v>299</v>
      </c>
      <c r="B113" s="45" t="s">
        <v>330</v>
      </c>
      <c r="C113" s="60">
        <v>44341</v>
      </c>
      <c r="D113" s="60">
        <v>44348</v>
      </c>
      <c r="E113" s="45"/>
      <c r="F113" s="45"/>
    </row>
    <row r="114" spans="1:6" ht="15.5" x14ac:dyDescent="0.35">
      <c r="A114" s="45" t="s">
        <v>300</v>
      </c>
      <c r="B114" s="45" t="s">
        <v>330</v>
      </c>
      <c r="C114" s="60">
        <v>44348</v>
      </c>
      <c r="D114" s="60">
        <v>44355</v>
      </c>
      <c r="E114" s="45"/>
      <c r="F114" s="45"/>
    </row>
    <row r="115" spans="1:6" ht="15.5" x14ac:dyDescent="0.35">
      <c r="A115" s="45" t="s">
        <v>301</v>
      </c>
      <c r="B115" s="45" t="s">
        <v>330</v>
      </c>
      <c r="C115" s="60">
        <v>44355</v>
      </c>
      <c r="D115" s="60">
        <v>44362</v>
      </c>
      <c r="E115" s="45"/>
      <c r="F115" s="45"/>
    </row>
    <row r="116" spans="1:6" ht="15.5" x14ac:dyDescent="0.35">
      <c r="A116" s="45" t="s">
        <v>302</v>
      </c>
      <c r="B116" s="45" t="s">
        <v>330</v>
      </c>
      <c r="C116" s="60">
        <v>44362</v>
      </c>
      <c r="D116" s="60">
        <v>44369</v>
      </c>
      <c r="E116" s="45"/>
      <c r="F116" s="45"/>
    </row>
    <row r="117" spans="1:6" ht="15.5" x14ac:dyDescent="0.35">
      <c r="A117" s="45" t="s">
        <v>303</v>
      </c>
      <c r="B117" s="45" t="s">
        <v>330</v>
      </c>
      <c r="C117" s="60">
        <v>44369</v>
      </c>
      <c r="D117" s="60">
        <v>44376</v>
      </c>
      <c r="E117" s="45"/>
      <c r="F117" s="45"/>
    </row>
    <row r="118" spans="1:6" ht="15.5" x14ac:dyDescent="0.35">
      <c r="A118" s="45" t="s">
        <v>328</v>
      </c>
      <c r="B118" s="45" t="s">
        <v>330</v>
      </c>
      <c r="C118" s="60">
        <v>44376</v>
      </c>
      <c r="D118" s="60">
        <v>44383</v>
      </c>
      <c r="E118" s="45"/>
      <c r="F118" s="45"/>
    </row>
    <row r="119" spans="1:6" ht="15.5" x14ac:dyDescent="0.35">
      <c r="A119" s="45" t="s">
        <v>324</v>
      </c>
      <c r="B119" s="45" t="s">
        <v>331</v>
      </c>
      <c r="C119" s="60">
        <v>44110</v>
      </c>
      <c r="D119" s="60">
        <v>44117</v>
      </c>
      <c r="E119" s="45"/>
      <c r="F119" s="45"/>
    </row>
    <row r="120" spans="1:6" ht="15.5" x14ac:dyDescent="0.35">
      <c r="A120" s="45" t="s">
        <v>325</v>
      </c>
      <c r="B120" s="45" t="s">
        <v>331</v>
      </c>
      <c r="C120" s="60">
        <v>44117</v>
      </c>
      <c r="D120" s="60">
        <v>44124</v>
      </c>
      <c r="E120" s="45"/>
      <c r="F120" s="45"/>
    </row>
    <row r="121" spans="1:6" ht="15.5" x14ac:dyDescent="0.35">
      <c r="A121" s="45" t="s">
        <v>326</v>
      </c>
      <c r="B121" s="45" t="s">
        <v>331</v>
      </c>
      <c r="C121" s="60">
        <v>44124</v>
      </c>
      <c r="D121" s="60">
        <v>44131</v>
      </c>
      <c r="E121" s="45"/>
      <c r="F121" s="45"/>
    </row>
    <row r="122" spans="1:6" ht="15.5" x14ac:dyDescent="0.35">
      <c r="A122" s="45" t="s">
        <v>268</v>
      </c>
      <c r="B122" s="45" t="s">
        <v>331</v>
      </c>
      <c r="C122" s="60">
        <v>44131</v>
      </c>
      <c r="D122" s="60">
        <v>44138</v>
      </c>
      <c r="E122" s="45"/>
      <c r="F122" s="45"/>
    </row>
    <row r="123" spans="1:6" ht="15.5" x14ac:dyDescent="0.35">
      <c r="A123" s="45" t="s">
        <v>270</v>
      </c>
      <c r="B123" s="45" t="s">
        <v>331</v>
      </c>
      <c r="C123" s="60">
        <v>44138</v>
      </c>
      <c r="D123" s="60">
        <v>44145</v>
      </c>
      <c r="E123" s="45"/>
      <c r="F123" s="45"/>
    </row>
    <row r="124" spans="1:6" ht="15.5" x14ac:dyDescent="0.35">
      <c r="A124" s="45" t="s">
        <v>271</v>
      </c>
      <c r="B124" s="45" t="s">
        <v>331</v>
      </c>
      <c r="C124" s="60">
        <v>44145</v>
      </c>
      <c r="D124" s="60">
        <v>44152</v>
      </c>
      <c r="E124" s="45"/>
      <c r="F124" s="45"/>
    </row>
    <row r="125" spans="1:6" ht="15.5" x14ac:dyDescent="0.35">
      <c r="A125" s="45" t="s">
        <v>272</v>
      </c>
      <c r="B125" s="45" t="s">
        <v>331</v>
      </c>
      <c r="C125" s="60">
        <v>44152</v>
      </c>
      <c r="D125" s="60">
        <v>44159</v>
      </c>
      <c r="E125" s="45"/>
      <c r="F125" s="45"/>
    </row>
    <row r="126" spans="1:6" ht="15.5" x14ac:dyDescent="0.35">
      <c r="A126" s="45" t="s">
        <v>273</v>
      </c>
      <c r="B126" s="45" t="s">
        <v>331</v>
      </c>
      <c r="C126" s="60">
        <v>44159</v>
      </c>
      <c r="D126" s="60">
        <v>44166</v>
      </c>
      <c r="E126" s="45"/>
      <c r="F126" s="45"/>
    </row>
    <row r="127" spans="1:6" ht="15.5" x14ac:dyDescent="0.35">
      <c r="A127" s="45" t="s">
        <v>274</v>
      </c>
      <c r="B127" s="45" t="s">
        <v>331</v>
      </c>
      <c r="C127" s="60">
        <v>44166</v>
      </c>
      <c r="D127" s="60">
        <v>44173</v>
      </c>
      <c r="E127" s="45"/>
      <c r="F127" s="45"/>
    </row>
    <row r="128" spans="1:6" ht="15.5" x14ac:dyDescent="0.35">
      <c r="A128" s="45" t="s">
        <v>275</v>
      </c>
      <c r="B128" s="45" t="s">
        <v>331</v>
      </c>
      <c r="C128" s="60">
        <v>44173</v>
      </c>
      <c r="D128" s="60">
        <v>44180</v>
      </c>
      <c r="E128" s="45"/>
      <c r="F128" s="45"/>
    </row>
    <row r="129" spans="1:6" ht="15.5" x14ac:dyDescent="0.35">
      <c r="A129" s="45" t="s">
        <v>276</v>
      </c>
      <c r="B129" s="45" t="s">
        <v>331</v>
      </c>
      <c r="C129" s="60">
        <v>44180</v>
      </c>
      <c r="D129" s="60">
        <v>44187</v>
      </c>
      <c r="E129" s="45"/>
      <c r="F129" s="45"/>
    </row>
    <row r="130" spans="1:6" ht="15.5" x14ac:dyDescent="0.35">
      <c r="A130" s="45" t="s">
        <v>277</v>
      </c>
      <c r="B130" s="45" t="s">
        <v>331</v>
      </c>
      <c r="C130" s="60">
        <v>44187</v>
      </c>
      <c r="D130" s="60">
        <v>44194</v>
      </c>
      <c r="E130" s="45"/>
      <c r="F130" s="45"/>
    </row>
    <row r="131" spans="1:6" ht="15.5" x14ac:dyDescent="0.35">
      <c r="A131" s="45" t="s">
        <v>278</v>
      </c>
      <c r="B131" s="45" t="s">
        <v>331</v>
      </c>
      <c r="C131" s="60">
        <v>44194</v>
      </c>
      <c r="D131" s="60">
        <v>44201</v>
      </c>
      <c r="E131" s="45"/>
      <c r="F131" s="45"/>
    </row>
    <row r="132" spans="1:6" ht="15.5" x14ac:dyDescent="0.35">
      <c r="A132" s="45" t="s">
        <v>279</v>
      </c>
      <c r="B132" s="45" t="s">
        <v>331</v>
      </c>
      <c r="C132" s="60">
        <v>44201</v>
      </c>
      <c r="D132" s="60">
        <v>44208</v>
      </c>
      <c r="E132" s="45" t="s">
        <v>332</v>
      </c>
      <c r="F132" s="45"/>
    </row>
    <row r="133" spans="1:6" ht="15.5" x14ac:dyDescent="0.35">
      <c r="A133" s="45" t="s">
        <v>280</v>
      </c>
      <c r="B133" s="45" t="s">
        <v>331</v>
      </c>
      <c r="C133" s="60">
        <v>44208</v>
      </c>
      <c r="D133" s="60">
        <v>44215</v>
      </c>
      <c r="E133" s="45"/>
      <c r="F133" s="45"/>
    </row>
    <row r="134" spans="1:6" ht="15.5" x14ac:dyDescent="0.35">
      <c r="A134" s="45" t="s">
        <v>281</v>
      </c>
      <c r="B134" s="45" t="s">
        <v>331</v>
      </c>
      <c r="C134" s="60">
        <v>44215</v>
      </c>
      <c r="D134" s="60">
        <v>44222</v>
      </c>
      <c r="E134" s="45"/>
      <c r="F134" s="45"/>
    </row>
    <row r="135" spans="1:6" ht="15.5" x14ac:dyDescent="0.35">
      <c r="A135" s="45" t="s">
        <v>282</v>
      </c>
      <c r="B135" s="45" t="s">
        <v>331</v>
      </c>
      <c r="C135" s="60">
        <v>44222</v>
      </c>
      <c r="D135" s="60">
        <v>44229</v>
      </c>
      <c r="E135" s="45"/>
      <c r="F135" s="45"/>
    </row>
    <row r="136" spans="1:6" ht="15.5" x14ac:dyDescent="0.35">
      <c r="A136" s="45" t="s">
        <v>283</v>
      </c>
      <c r="B136" s="45" t="s">
        <v>331</v>
      </c>
      <c r="C136" s="60">
        <v>44229</v>
      </c>
      <c r="D136" s="60">
        <v>44236</v>
      </c>
      <c r="E136" s="45"/>
      <c r="F136" s="45"/>
    </row>
    <row r="137" spans="1:6" ht="15.5" x14ac:dyDescent="0.35">
      <c r="A137" s="45" t="s">
        <v>284</v>
      </c>
      <c r="B137" s="45" t="s">
        <v>331</v>
      </c>
      <c r="C137" s="60">
        <v>44236</v>
      </c>
      <c r="D137" s="60">
        <v>44243</v>
      </c>
      <c r="E137" s="45"/>
      <c r="F137" s="45"/>
    </row>
    <row r="138" spans="1:6" ht="15.5" x14ac:dyDescent="0.35">
      <c r="A138" s="45" t="s">
        <v>285</v>
      </c>
      <c r="B138" s="45" t="s">
        <v>331</v>
      </c>
      <c r="C138" s="60">
        <v>44243</v>
      </c>
      <c r="D138" s="60">
        <v>44250</v>
      </c>
      <c r="E138" s="45"/>
      <c r="F138" s="45"/>
    </row>
    <row r="139" spans="1:6" ht="15.5" x14ac:dyDescent="0.35">
      <c r="A139" s="45" t="s">
        <v>286</v>
      </c>
      <c r="B139" s="45" t="s">
        <v>331</v>
      </c>
      <c r="C139" s="60">
        <v>44250</v>
      </c>
      <c r="D139" s="60">
        <v>44257</v>
      </c>
      <c r="E139" s="45"/>
      <c r="F139" s="45"/>
    </row>
    <row r="140" spans="1:6" ht="15.5" x14ac:dyDescent="0.35">
      <c r="A140" s="45" t="s">
        <v>287</v>
      </c>
      <c r="B140" s="45" t="s">
        <v>331</v>
      </c>
      <c r="C140" s="60">
        <v>44257</v>
      </c>
      <c r="D140" s="60">
        <v>44264</v>
      </c>
      <c r="E140" s="45"/>
      <c r="F140" s="45"/>
    </row>
    <row r="141" spans="1:6" ht="15.5" x14ac:dyDescent="0.35">
      <c r="A141" s="45" t="s">
        <v>288</v>
      </c>
      <c r="B141" s="45" t="s">
        <v>331</v>
      </c>
      <c r="C141" s="60">
        <v>44264</v>
      </c>
      <c r="D141" s="60">
        <v>44271</v>
      </c>
      <c r="E141" s="45"/>
      <c r="F141" s="45"/>
    </row>
    <row r="142" spans="1:6" ht="15.5" x14ac:dyDescent="0.35">
      <c r="A142" s="45" t="s">
        <v>289</v>
      </c>
      <c r="B142" s="45" t="s">
        <v>331</v>
      </c>
      <c r="C142" s="60">
        <v>44271</v>
      </c>
      <c r="D142" s="60">
        <v>44278</v>
      </c>
      <c r="E142" s="45"/>
      <c r="F142" s="45"/>
    </row>
    <row r="143" spans="1:6" ht="15.5" x14ac:dyDescent="0.35">
      <c r="A143" s="45" t="s">
        <v>290</v>
      </c>
      <c r="B143" s="45" t="s">
        <v>331</v>
      </c>
      <c r="C143" s="60">
        <v>44278</v>
      </c>
      <c r="D143" s="60">
        <v>44285</v>
      </c>
      <c r="E143" s="45"/>
      <c r="F143" s="45"/>
    </row>
    <row r="144" spans="1:6" ht="15.5" x14ac:dyDescent="0.35">
      <c r="A144" s="45" t="s">
        <v>291</v>
      </c>
      <c r="B144" s="45" t="s">
        <v>331</v>
      </c>
      <c r="C144" s="60">
        <v>44285</v>
      </c>
      <c r="D144" s="60">
        <v>44292</v>
      </c>
      <c r="E144" s="45"/>
      <c r="F144" s="45"/>
    </row>
    <row r="145" spans="1:6" ht="15.5" x14ac:dyDescent="0.35">
      <c r="A145" s="45" t="s">
        <v>292</v>
      </c>
      <c r="B145" s="45" t="s">
        <v>331</v>
      </c>
      <c r="C145" s="60">
        <v>44292</v>
      </c>
      <c r="D145" s="60">
        <v>44299</v>
      </c>
      <c r="E145" s="45"/>
      <c r="F145" s="45"/>
    </row>
    <row r="146" spans="1:6" ht="15.5" x14ac:dyDescent="0.35">
      <c r="A146" s="45" t="s">
        <v>293</v>
      </c>
      <c r="B146" s="45" t="s">
        <v>331</v>
      </c>
      <c r="C146" s="60">
        <v>44299</v>
      </c>
      <c r="D146" s="60">
        <v>44306</v>
      </c>
      <c r="E146" s="45"/>
      <c r="F146" s="45"/>
    </row>
    <row r="147" spans="1:6" ht="15.5" x14ac:dyDescent="0.35">
      <c r="A147" s="45" t="s">
        <v>294</v>
      </c>
      <c r="B147" s="45" t="s">
        <v>331</v>
      </c>
      <c r="C147" s="60">
        <v>44306</v>
      </c>
      <c r="D147" s="60">
        <v>44313</v>
      </c>
      <c r="E147" s="45"/>
      <c r="F147" s="45"/>
    </row>
    <row r="148" spans="1:6" ht="15.5" x14ac:dyDescent="0.35">
      <c r="A148" s="45" t="s">
        <v>295</v>
      </c>
      <c r="B148" s="45" t="s">
        <v>331</v>
      </c>
      <c r="C148" s="60">
        <v>44313</v>
      </c>
      <c r="D148" s="60">
        <v>44320</v>
      </c>
      <c r="E148" s="45"/>
      <c r="F148" s="45"/>
    </row>
    <row r="149" spans="1:6" ht="15.5" x14ac:dyDescent="0.35">
      <c r="A149" s="45" t="s">
        <v>296</v>
      </c>
      <c r="B149" s="45" t="s">
        <v>331</v>
      </c>
      <c r="C149" s="60">
        <v>44320</v>
      </c>
      <c r="D149" s="60">
        <v>44327</v>
      </c>
      <c r="E149" s="45"/>
      <c r="F149" s="45"/>
    </row>
    <row r="150" spans="1:6" ht="15.5" x14ac:dyDescent="0.35">
      <c r="A150" s="45" t="s">
        <v>297</v>
      </c>
      <c r="B150" s="45" t="s">
        <v>331</v>
      </c>
      <c r="C150" s="60">
        <v>44327</v>
      </c>
      <c r="D150" s="60">
        <v>44334</v>
      </c>
      <c r="E150" s="45"/>
      <c r="F150" s="45"/>
    </row>
    <row r="151" spans="1:6" ht="15.5" x14ac:dyDescent="0.35">
      <c r="A151" s="45" t="s">
        <v>298</v>
      </c>
      <c r="B151" s="45" t="s">
        <v>331</v>
      </c>
      <c r="C151" s="60">
        <v>44334</v>
      </c>
      <c r="D151" s="60">
        <v>44341</v>
      </c>
      <c r="E151" s="45"/>
      <c r="F151" s="45"/>
    </row>
    <row r="152" spans="1:6" ht="15.5" x14ac:dyDescent="0.35">
      <c r="A152" s="45" t="s">
        <v>299</v>
      </c>
      <c r="B152" s="45" t="s">
        <v>331</v>
      </c>
      <c r="C152" s="60">
        <v>44341</v>
      </c>
      <c r="D152" s="60">
        <v>44348</v>
      </c>
      <c r="E152" s="45"/>
      <c r="F152" s="45"/>
    </row>
    <row r="153" spans="1:6" ht="15.5" x14ac:dyDescent="0.35">
      <c r="A153" s="45" t="s">
        <v>300</v>
      </c>
      <c r="B153" s="45" t="s">
        <v>331</v>
      </c>
      <c r="C153" s="60">
        <v>44348</v>
      </c>
      <c r="D153" s="60">
        <v>44355</v>
      </c>
      <c r="E153" s="45"/>
      <c r="F153" s="45"/>
    </row>
    <row r="154" spans="1:6" ht="15.5" x14ac:dyDescent="0.35">
      <c r="A154" s="45" t="s">
        <v>301</v>
      </c>
      <c r="B154" s="45" t="s">
        <v>331</v>
      </c>
      <c r="C154" s="60">
        <v>44355</v>
      </c>
      <c r="D154" s="60">
        <v>44362</v>
      </c>
      <c r="E154" s="45"/>
      <c r="F154" s="45"/>
    </row>
    <row r="155" spans="1:6" ht="15.5" x14ac:dyDescent="0.35">
      <c r="A155" s="45" t="s">
        <v>302</v>
      </c>
      <c r="B155" s="45" t="s">
        <v>331</v>
      </c>
      <c r="C155" s="60">
        <v>44362</v>
      </c>
      <c r="D155" s="60">
        <v>44369</v>
      </c>
      <c r="E155" s="45"/>
      <c r="F155" s="45"/>
    </row>
    <row r="156" spans="1:6" ht="15.5" x14ac:dyDescent="0.35">
      <c r="A156" s="45" t="s">
        <v>303</v>
      </c>
      <c r="B156" s="45" t="s">
        <v>331</v>
      </c>
      <c r="C156" s="60">
        <v>44369</v>
      </c>
      <c r="D156" s="60">
        <v>44376</v>
      </c>
      <c r="E156" s="45"/>
      <c r="F156" s="45"/>
    </row>
    <row r="157" spans="1:6" ht="15.5" x14ac:dyDescent="0.35">
      <c r="A157" s="45" t="s">
        <v>328</v>
      </c>
      <c r="B157" s="45" t="s">
        <v>331</v>
      </c>
      <c r="C157" s="60">
        <v>44376</v>
      </c>
      <c r="D157" s="60">
        <v>44383</v>
      </c>
      <c r="E157" s="45"/>
      <c r="F157" s="45"/>
    </row>
    <row r="158" spans="1:6" ht="15.5" x14ac:dyDescent="0.35">
      <c r="A158" s="45" t="s">
        <v>324</v>
      </c>
      <c r="B158" s="45" t="s">
        <v>333</v>
      </c>
      <c r="C158" s="60">
        <v>44110</v>
      </c>
      <c r="D158" s="60">
        <v>44117</v>
      </c>
      <c r="E158" s="45"/>
      <c r="F158" s="45"/>
    </row>
    <row r="159" spans="1:6" ht="15.5" x14ac:dyDescent="0.35">
      <c r="A159" s="45" t="s">
        <v>325</v>
      </c>
      <c r="B159" s="45" t="s">
        <v>333</v>
      </c>
      <c r="C159" s="60">
        <v>44117</v>
      </c>
      <c r="D159" s="60">
        <v>44124</v>
      </c>
      <c r="E159" s="45"/>
      <c r="F159" s="45"/>
    </row>
    <row r="160" spans="1:6" ht="15.5" x14ac:dyDescent="0.35">
      <c r="A160" s="45" t="s">
        <v>326</v>
      </c>
      <c r="B160" s="45" t="s">
        <v>333</v>
      </c>
      <c r="C160" s="60">
        <v>44124</v>
      </c>
      <c r="D160" s="60">
        <v>44131</v>
      </c>
      <c r="E160" s="45"/>
      <c r="F160" s="45"/>
    </row>
    <row r="161" spans="1:6" ht="15.5" x14ac:dyDescent="0.35">
      <c r="A161" s="45" t="s">
        <v>268</v>
      </c>
      <c r="B161" s="45" t="s">
        <v>333</v>
      </c>
      <c r="C161" s="60">
        <v>44131</v>
      </c>
      <c r="D161" s="60">
        <v>44138</v>
      </c>
      <c r="E161" s="45"/>
      <c r="F161" s="45"/>
    </row>
    <row r="162" spans="1:6" ht="15.5" x14ac:dyDescent="0.35">
      <c r="A162" s="45" t="s">
        <v>270</v>
      </c>
      <c r="B162" s="45" t="s">
        <v>333</v>
      </c>
      <c r="C162" s="60">
        <v>44138</v>
      </c>
      <c r="D162" s="60">
        <v>44145</v>
      </c>
      <c r="E162" s="45"/>
      <c r="F162" s="45"/>
    </row>
    <row r="163" spans="1:6" ht="15.5" x14ac:dyDescent="0.35">
      <c r="A163" s="45" t="s">
        <v>271</v>
      </c>
      <c r="B163" s="45" t="s">
        <v>333</v>
      </c>
      <c r="C163" s="60">
        <v>44145</v>
      </c>
      <c r="D163" s="60">
        <v>44152</v>
      </c>
      <c r="E163" s="45"/>
      <c r="F163" s="45"/>
    </row>
    <row r="164" spans="1:6" ht="15.5" x14ac:dyDescent="0.35">
      <c r="A164" s="45" t="s">
        <v>272</v>
      </c>
      <c r="B164" s="45" t="s">
        <v>333</v>
      </c>
      <c r="C164" s="60">
        <v>44152</v>
      </c>
      <c r="D164" s="60">
        <v>44159</v>
      </c>
      <c r="E164" s="45"/>
      <c r="F164" s="45"/>
    </row>
    <row r="165" spans="1:6" ht="15.5" x14ac:dyDescent="0.35">
      <c r="A165" s="45" t="s">
        <v>273</v>
      </c>
      <c r="B165" s="45" t="s">
        <v>333</v>
      </c>
      <c r="C165" s="60">
        <v>44159</v>
      </c>
      <c r="D165" s="60">
        <v>44166</v>
      </c>
      <c r="E165" s="45"/>
      <c r="F165" s="45"/>
    </row>
    <row r="166" spans="1:6" ht="15.5" x14ac:dyDescent="0.35">
      <c r="A166" s="45" t="s">
        <v>274</v>
      </c>
      <c r="B166" s="45" t="s">
        <v>333</v>
      </c>
      <c r="C166" s="60">
        <v>44166</v>
      </c>
      <c r="D166" s="60">
        <v>44173</v>
      </c>
      <c r="E166" s="45"/>
      <c r="F166" s="45"/>
    </row>
    <row r="167" spans="1:6" ht="15.5" x14ac:dyDescent="0.35">
      <c r="A167" s="45" t="s">
        <v>275</v>
      </c>
      <c r="B167" s="45" t="s">
        <v>333</v>
      </c>
      <c r="C167" s="60">
        <v>44173</v>
      </c>
      <c r="D167" s="60">
        <v>44180</v>
      </c>
      <c r="E167" s="45"/>
      <c r="F167" s="45"/>
    </row>
    <row r="168" spans="1:6" ht="15.5" x14ac:dyDescent="0.35">
      <c r="A168" s="45" t="s">
        <v>276</v>
      </c>
      <c r="B168" s="45" t="s">
        <v>333</v>
      </c>
      <c r="C168" s="60">
        <v>44180</v>
      </c>
      <c r="D168" s="60">
        <v>44187</v>
      </c>
      <c r="E168" s="45"/>
      <c r="F168" s="45"/>
    </row>
    <row r="169" spans="1:6" ht="15.5" x14ac:dyDescent="0.35">
      <c r="A169" s="45" t="s">
        <v>277</v>
      </c>
      <c r="B169" s="45" t="s">
        <v>333</v>
      </c>
      <c r="C169" s="60">
        <v>44187</v>
      </c>
      <c r="D169" s="60">
        <v>44194</v>
      </c>
      <c r="E169" s="45"/>
      <c r="F169" s="45"/>
    </row>
    <row r="170" spans="1:6" ht="15.5" x14ac:dyDescent="0.35">
      <c r="A170" s="45" t="s">
        <v>278</v>
      </c>
      <c r="B170" s="45" t="s">
        <v>333</v>
      </c>
      <c r="C170" s="60">
        <v>44194</v>
      </c>
      <c r="D170" s="60">
        <v>44201</v>
      </c>
      <c r="E170" s="45"/>
      <c r="F170" s="45"/>
    </row>
    <row r="171" spans="1:6" ht="15.5" x14ac:dyDescent="0.35">
      <c r="A171" s="45" t="s">
        <v>279</v>
      </c>
      <c r="B171" s="45" t="s">
        <v>333</v>
      </c>
      <c r="C171" s="60">
        <v>44201</v>
      </c>
      <c r="D171" s="60">
        <v>44208</v>
      </c>
      <c r="E171" s="45"/>
      <c r="F171" s="45"/>
    </row>
    <row r="172" spans="1:6" ht="15.5" x14ac:dyDescent="0.35">
      <c r="A172" s="45" t="s">
        <v>280</v>
      </c>
      <c r="B172" s="45" t="s">
        <v>333</v>
      </c>
      <c r="C172" s="60">
        <v>44208</v>
      </c>
      <c r="D172" s="60">
        <v>44215</v>
      </c>
      <c r="E172" s="45"/>
      <c r="F172" s="45"/>
    </row>
    <row r="173" spans="1:6" ht="15.5" x14ac:dyDescent="0.35">
      <c r="A173" s="45" t="s">
        <v>281</v>
      </c>
      <c r="B173" s="45" t="s">
        <v>333</v>
      </c>
      <c r="C173" s="60">
        <v>44215</v>
      </c>
      <c r="D173" s="60">
        <v>44222</v>
      </c>
      <c r="E173" s="45"/>
      <c r="F173" s="45"/>
    </row>
    <row r="174" spans="1:6" ht="15.5" x14ac:dyDescent="0.35">
      <c r="A174" s="45" t="s">
        <v>282</v>
      </c>
      <c r="B174" s="45" t="s">
        <v>333</v>
      </c>
      <c r="C174" s="60">
        <v>44222</v>
      </c>
      <c r="D174" s="60">
        <v>44229</v>
      </c>
      <c r="E174" s="45"/>
      <c r="F174" s="45"/>
    </row>
    <row r="175" spans="1:6" ht="15.5" x14ac:dyDescent="0.35">
      <c r="A175" s="45" t="s">
        <v>283</v>
      </c>
      <c r="B175" s="45" t="s">
        <v>333</v>
      </c>
      <c r="C175" s="60">
        <v>44229</v>
      </c>
      <c r="D175" s="60">
        <v>44236</v>
      </c>
      <c r="E175" s="45"/>
      <c r="F175" s="45"/>
    </row>
    <row r="176" spans="1:6" ht="15.5" x14ac:dyDescent="0.35">
      <c r="A176" s="45" t="s">
        <v>284</v>
      </c>
      <c r="B176" s="45" t="s">
        <v>333</v>
      </c>
      <c r="C176" s="60">
        <v>44236</v>
      </c>
      <c r="D176" s="60">
        <v>44243</v>
      </c>
      <c r="E176" s="45"/>
      <c r="F176" s="45"/>
    </row>
    <row r="177" spans="1:6" ht="15.5" x14ac:dyDescent="0.35">
      <c r="A177" s="45" t="s">
        <v>285</v>
      </c>
      <c r="B177" s="45" t="s">
        <v>333</v>
      </c>
      <c r="C177" s="60">
        <v>44243</v>
      </c>
      <c r="D177" s="60">
        <v>44250</v>
      </c>
      <c r="E177" s="45"/>
      <c r="F177" s="45"/>
    </row>
    <row r="178" spans="1:6" ht="15.5" x14ac:dyDescent="0.35">
      <c r="A178" s="45" t="s">
        <v>286</v>
      </c>
      <c r="B178" s="45" t="s">
        <v>333</v>
      </c>
      <c r="C178" s="60">
        <v>44250</v>
      </c>
      <c r="D178" s="60">
        <v>44257</v>
      </c>
      <c r="E178" s="45"/>
      <c r="F178" s="45"/>
    </row>
    <row r="179" spans="1:6" ht="15.5" x14ac:dyDescent="0.35">
      <c r="A179" s="45" t="s">
        <v>287</v>
      </c>
      <c r="B179" s="45" t="s">
        <v>333</v>
      </c>
      <c r="C179" s="60">
        <v>44257</v>
      </c>
      <c r="D179" s="60">
        <v>44264</v>
      </c>
      <c r="E179" s="45"/>
      <c r="F179" s="45"/>
    </row>
    <row r="180" spans="1:6" ht="15.5" x14ac:dyDescent="0.35">
      <c r="A180" s="45" t="s">
        <v>288</v>
      </c>
      <c r="B180" s="45" t="s">
        <v>333</v>
      </c>
      <c r="C180" s="60">
        <v>44264</v>
      </c>
      <c r="D180" s="60">
        <v>44271</v>
      </c>
      <c r="E180" s="45"/>
      <c r="F180" s="45"/>
    </row>
    <row r="181" spans="1:6" ht="15.5" x14ac:dyDescent="0.35">
      <c r="A181" s="45" t="s">
        <v>289</v>
      </c>
      <c r="B181" s="45" t="s">
        <v>333</v>
      </c>
      <c r="C181" s="60">
        <v>44271</v>
      </c>
      <c r="D181" s="60">
        <v>44278</v>
      </c>
      <c r="E181" s="45"/>
      <c r="F181" s="45"/>
    </row>
    <row r="182" spans="1:6" ht="15.5" x14ac:dyDescent="0.35">
      <c r="A182" s="45" t="s">
        <v>290</v>
      </c>
      <c r="B182" s="45" t="s">
        <v>333</v>
      </c>
      <c r="C182" s="60">
        <v>44278</v>
      </c>
      <c r="D182" s="60">
        <v>44285</v>
      </c>
      <c r="E182" s="45"/>
      <c r="F182" s="45"/>
    </row>
    <row r="183" spans="1:6" ht="15.5" x14ac:dyDescent="0.35">
      <c r="A183" s="45" t="s">
        <v>291</v>
      </c>
      <c r="B183" s="45" t="s">
        <v>333</v>
      </c>
      <c r="C183" s="60">
        <v>44285</v>
      </c>
      <c r="D183" s="60">
        <v>44292</v>
      </c>
      <c r="E183" s="45"/>
      <c r="F183" s="45"/>
    </row>
    <row r="184" spans="1:6" ht="15.5" x14ac:dyDescent="0.35">
      <c r="A184" s="45" t="s">
        <v>292</v>
      </c>
      <c r="B184" s="45" t="s">
        <v>333</v>
      </c>
      <c r="C184" s="60">
        <v>44292</v>
      </c>
      <c r="D184" s="60">
        <v>44299</v>
      </c>
      <c r="E184" s="45"/>
      <c r="F184" s="45"/>
    </row>
    <row r="185" spans="1:6" ht="15.5" x14ac:dyDescent="0.35">
      <c r="A185" s="45" t="s">
        <v>293</v>
      </c>
      <c r="B185" s="45" t="s">
        <v>333</v>
      </c>
      <c r="C185" s="60">
        <v>44299</v>
      </c>
      <c r="D185" s="60">
        <v>44306</v>
      </c>
      <c r="E185" s="45"/>
      <c r="F185" s="45"/>
    </row>
    <row r="186" spans="1:6" ht="15.5" x14ac:dyDescent="0.35">
      <c r="A186" s="45" t="s">
        <v>294</v>
      </c>
      <c r="B186" s="45" t="s">
        <v>333</v>
      </c>
      <c r="C186" s="60">
        <v>44306</v>
      </c>
      <c r="D186" s="60">
        <v>44313</v>
      </c>
      <c r="E186" s="45"/>
      <c r="F186" s="45"/>
    </row>
    <row r="187" spans="1:6" ht="15.5" x14ac:dyDescent="0.35">
      <c r="A187" s="45" t="s">
        <v>295</v>
      </c>
      <c r="B187" s="45" t="s">
        <v>333</v>
      </c>
      <c r="C187" s="60">
        <v>44313</v>
      </c>
      <c r="D187" s="60">
        <v>44320</v>
      </c>
      <c r="E187" s="45"/>
      <c r="F187" s="45"/>
    </row>
    <row r="188" spans="1:6" ht="15.5" x14ac:dyDescent="0.35">
      <c r="A188" s="45" t="s">
        <v>296</v>
      </c>
      <c r="B188" s="45" t="s">
        <v>333</v>
      </c>
      <c r="C188" s="60">
        <v>44320</v>
      </c>
      <c r="D188" s="60">
        <v>44327</v>
      </c>
      <c r="E188" s="45"/>
      <c r="F188" s="45"/>
    </row>
    <row r="189" spans="1:6" ht="15.5" x14ac:dyDescent="0.35">
      <c r="A189" s="45" t="s">
        <v>297</v>
      </c>
      <c r="B189" s="45" t="s">
        <v>333</v>
      </c>
      <c r="C189" s="60">
        <v>44327</v>
      </c>
      <c r="D189" s="60">
        <v>44334</v>
      </c>
      <c r="E189" s="45"/>
      <c r="F189" s="45"/>
    </row>
    <row r="190" spans="1:6" ht="15.5" x14ac:dyDescent="0.35">
      <c r="A190" s="45" t="s">
        <v>298</v>
      </c>
      <c r="B190" s="45" t="s">
        <v>333</v>
      </c>
      <c r="C190" s="60">
        <v>44334</v>
      </c>
      <c r="D190" s="60">
        <v>44341</v>
      </c>
      <c r="E190" s="45"/>
      <c r="F190" s="45"/>
    </row>
    <row r="191" spans="1:6" ht="15.5" x14ac:dyDescent="0.35">
      <c r="A191" s="45" t="s">
        <v>299</v>
      </c>
      <c r="B191" s="45" t="s">
        <v>333</v>
      </c>
      <c r="C191" s="60">
        <v>44341</v>
      </c>
      <c r="D191" s="60">
        <v>44348</v>
      </c>
      <c r="E191" s="45"/>
      <c r="F191" s="45"/>
    </row>
    <row r="192" spans="1:6" ht="15.5" x14ac:dyDescent="0.35">
      <c r="A192" s="45" t="s">
        <v>300</v>
      </c>
      <c r="B192" s="45" t="s">
        <v>333</v>
      </c>
      <c r="C192" s="60">
        <v>44348</v>
      </c>
      <c r="D192" s="60">
        <v>44355</v>
      </c>
      <c r="E192" s="45"/>
      <c r="F192" s="45"/>
    </row>
    <row r="193" spans="1:6" ht="15.5" x14ac:dyDescent="0.35">
      <c r="A193" s="45" t="s">
        <v>301</v>
      </c>
      <c r="B193" s="45" t="s">
        <v>333</v>
      </c>
      <c r="C193" s="60">
        <v>44355</v>
      </c>
      <c r="D193" s="60">
        <v>44362</v>
      </c>
      <c r="E193" s="45"/>
      <c r="F193" s="45"/>
    </row>
    <row r="194" spans="1:6" ht="15.5" x14ac:dyDescent="0.35">
      <c r="A194" s="45" t="s">
        <v>302</v>
      </c>
      <c r="B194" s="45" t="s">
        <v>333</v>
      </c>
      <c r="C194" s="60">
        <v>44362</v>
      </c>
      <c r="D194" s="60">
        <v>44369</v>
      </c>
      <c r="E194" s="45"/>
      <c r="F194" s="45"/>
    </row>
    <row r="195" spans="1:6" ht="15.5" x14ac:dyDescent="0.35">
      <c r="A195" s="45" t="s">
        <v>303</v>
      </c>
      <c r="B195" s="45" t="s">
        <v>333</v>
      </c>
      <c r="C195" s="60">
        <v>44369</v>
      </c>
      <c r="D195" s="60">
        <v>44376</v>
      </c>
      <c r="E195" s="45"/>
      <c r="F195" s="45"/>
    </row>
    <row r="196" spans="1:6" ht="15.5" x14ac:dyDescent="0.35">
      <c r="A196" s="45" t="s">
        <v>328</v>
      </c>
      <c r="B196" s="45" t="s">
        <v>333</v>
      </c>
      <c r="C196" s="60">
        <v>44376</v>
      </c>
      <c r="D196" s="60">
        <v>44383</v>
      </c>
      <c r="E196" s="45"/>
      <c r="F196" s="45"/>
    </row>
    <row r="197" spans="1:6" ht="15.5" x14ac:dyDescent="0.35">
      <c r="A197" s="45" t="s">
        <v>324</v>
      </c>
      <c r="B197" s="45" t="s">
        <v>334</v>
      </c>
      <c r="C197" s="60">
        <v>44110</v>
      </c>
      <c r="D197" s="60">
        <v>44117</v>
      </c>
      <c r="E197" s="45"/>
      <c r="F197" s="45"/>
    </row>
    <row r="198" spans="1:6" ht="15.5" x14ac:dyDescent="0.35">
      <c r="A198" s="45" t="s">
        <v>325</v>
      </c>
      <c r="B198" s="45" t="s">
        <v>334</v>
      </c>
      <c r="C198" s="60">
        <v>44117</v>
      </c>
      <c r="D198" s="60">
        <v>44124</v>
      </c>
      <c r="E198" s="45"/>
      <c r="F198" s="45"/>
    </row>
    <row r="199" spans="1:6" ht="15.5" x14ac:dyDescent="0.35">
      <c r="A199" s="45" t="s">
        <v>326</v>
      </c>
      <c r="B199" s="45" t="s">
        <v>334</v>
      </c>
      <c r="C199" s="60">
        <v>44124</v>
      </c>
      <c r="D199" s="60">
        <v>44131</v>
      </c>
      <c r="E199" s="45"/>
      <c r="F199" s="45"/>
    </row>
    <row r="200" spans="1:6" ht="15.5" x14ac:dyDescent="0.35">
      <c r="A200" s="45" t="s">
        <v>268</v>
      </c>
      <c r="B200" s="45" t="s">
        <v>334</v>
      </c>
      <c r="C200" s="60">
        <v>44131</v>
      </c>
      <c r="D200" s="60">
        <v>44138</v>
      </c>
      <c r="E200" s="45"/>
      <c r="F200" s="45"/>
    </row>
    <row r="201" spans="1:6" ht="15.5" x14ac:dyDescent="0.35">
      <c r="A201" s="45" t="s">
        <v>270</v>
      </c>
      <c r="B201" s="45" t="s">
        <v>334</v>
      </c>
      <c r="C201" s="60">
        <v>44138</v>
      </c>
      <c r="D201" s="60">
        <v>44145</v>
      </c>
      <c r="E201" s="45"/>
      <c r="F201" s="45"/>
    </row>
    <row r="202" spans="1:6" ht="15.5" x14ac:dyDescent="0.35">
      <c r="A202" s="45" t="s">
        <v>271</v>
      </c>
      <c r="B202" s="45" t="s">
        <v>334</v>
      </c>
      <c r="C202" s="60">
        <v>44145</v>
      </c>
      <c r="D202" s="60">
        <v>44152</v>
      </c>
      <c r="E202" s="45"/>
      <c r="F202" s="45"/>
    </row>
    <row r="203" spans="1:6" ht="15.5" x14ac:dyDescent="0.35">
      <c r="A203" s="45" t="s">
        <v>272</v>
      </c>
      <c r="B203" s="45" t="s">
        <v>334</v>
      </c>
      <c r="C203" s="60">
        <v>44152</v>
      </c>
      <c r="D203" s="60">
        <v>44159</v>
      </c>
      <c r="E203" s="45"/>
      <c r="F203" s="45"/>
    </row>
    <row r="204" spans="1:6" ht="15.5" x14ac:dyDescent="0.35">
      <c r="A204" s="45" t="s">
        <v>273</v>
      </c>
      <c r="B204" s="45" t="s">
        <v>334</v>
      </c>
      <c r="C204" s="60">
        <v>44159</v>
      </c>
      <c r="D204" s="60">
        <v>44166</v>
      </c>
      <c r="E204" s="45"/>
      <c r="F204" s="45"/>
    </row>
    <row r="205" spans="1:6" ht="15.5" x14ac:dyDescent="0.35">
      <c r="A205" s="45" t="s">
        <v>274</v>
      </c>
      <c r="B205" s="45" t="s">
        <v>334</v>
      </c>
      <c r="C205" s="60">
        <v>44166</v>
      </c>
      <c r="D205" s="60">
        <v>44173</v>
      </c>
      <c r="E205" s="45"/>
      <c r="F205" s="45"/>
    </row>
    <row r="206" spans="1:6" ht="15.5" x14ac:dyDescent="0.35">
      <c r="A206" s="45" t="s">
        <v>275</v>
      </c>
      <c r="B206" s="45" t="s">
        <v>334</v>
      </c>
      <c r="C206" s="60">
        <v>44173</v>
      </c>
      <c r="D206" s="60">
        <v>44180</v>
      </c>
      <c r="E206" s="45"/>
      <c r="F206" s="45"/>
    </row>
    <row r="207" spans="1:6" ht="15.5" x14ac:dyDescent="0.35">
      <c r="A207" s="45" t="s">
        <v>276</v>
      </c>
      <c r="B207" s="45" t="s">
        <v>334</v>
      </c>
      <c r="C207" s="60">
        <v>44180</v>
      </c>
      <c r="D207" s="60">
        <v>44187</v>
      </c>
      <c r="E207" s="45"/>
      <c r="F207" s="45"/>
    </row>
    <row r="208" spans="1:6" ht="15.5" x14ac:dyDescent="0.35">
      <c r="A208" s="45" t="s">
        <v>277</v>
      </c>
      <c r="B208" s="45" t="s">
        <v>334</v>
      </c>
      <c r="C208" s="60">
        <v>44187</v>
      </c>
      <c r="D208" s="60">
        <v>44194</v>
      </c>
      <c r="E208" s="45"/>
      <c r="F208" s="45"/>
    </row>
    <row r="209" spans="1:6" ht="15.5" x14ac:dyDescent="0.35">
      <c r="A209" s="45" t="s">
        <v>278</v>
      </c>
      <c r="B209" s="45" t="s">
        <v>334</v>
      </c>
      <c r="C209" s="60">
        <v>44194</v>
      </c>
      <c r="D209" s="60">
        <v>44201</v>
      </c>
      <c r="E209" s="45"/>
      <c r="F209" s="45"/>
    </row>
    <row r="210" spans="1:6" ht="15.5" x14ac:dyDescent="0.35">
      <c r="A210" s="45" t="s">
        <v>279</v>
      </c>
      <c r="B210" s="45" t="s">
        <v>334</v>
      </c>
      <c r="C210" s="60">
        <v>44201</v>
      </c>
      <c r="D210" s="60">
        <v>44208</v>
      </c>
      <c r="E210" s="45"/>
      <c r="F210" s="45"/>
    </row>
    <row r="211" spans="1:6" ht="15.5" x14ac:dyDescent="0.35">
      <c r="A211" s="45" t="s">
        <v>280</v>
      </c>
      <c r="B211" s="45" t="s">
        <v>334</v>
      </c>
      <c r="C211" s="60">
        <v>44208</v>
      </c>
      <c r="D211" s="60">
        <v>44215</v>
      </c>
      <c r="E211" s="45"/>
      <c r="F211" s="45"/>
    </row>
    <row r="212" spans="1:6" ht="15.5" x14ac:dyDescent="0.35">
      <c r="A212" s="45" t="s">
        <v>281</v>
      </c>
      <c r="B212" s="45" t="s">
        <v>334</v>
      </c>
      <c r="C212" s="60">
        <v>44215</v>
      </c>
      <c r="D212" s="60">
        <v>44222</v>
      </c>
      <c r="E212" s="45"/>
      <c r="F212" s="45"/>
    </row>
    <row r="213" spans="1:6" ht="15.5" x14ac:dyDescent="0.35">
      <c r="A213" s="45" t="s">
        <v>282</v>
      </c>
      <c r="B213" s="45" t="s">
        <v>334</v>
      </c>
      <c r="C213" s="60">
        <v>44222</v>
      </c>
      <c r="D213" s="60">
        <v>44229</v>
      </c>
      <c r="E213" s="45"/>
      <c r="F213" s="45"/>
    </row>
    <row r="214" spans="1:6" ht="15.5" x14ac:dyDescent="0.35">
      <c r="A214" s="45" t="s">
        <v>283</v>
      </c>
      <c r="B214" s="45" t="s">
        <v>334</v>
      </c>
      <c r="C214" s="60">
        <v>44229</v>
      </c>
      <c r="D214" s="60">
        <v>44236</v>
      </c>
      <c r="E214" s="45"/>
      <c r="F214" s="45"/>
    </row>
    <row r="215" spans="1:6" ht="15.5" x14ac:dyDescent="0.35">
      <c r="A215" s="45" t="s">
        <v>284</v>
      </c>
      <c r="B215" s="45" t="s">
        <v>334</v>
      </c>
      <c r="C215" s="60">
        <v>44236</v>
      </c>
      <c r="D215" s="60">
        <v>44243</v>
      </c>
      <c r="E215" s="45"/>
      <c r="F215" s="45"/>
    </row>
    <row r="216" spans="1:6" ht="15.5" x14ac:dyDescent="0.35">
      <c r="A216" s="45" t="s">
        <v>285</v>
      </c>
      <c r="B216" s="45" t="s">
        <v>334</v>
      </c>
      <c r="C216" s="60">
        <v>44243</v>
      </c>
      <c r="D216" s="60">
        <v>44250</v>
      </c>
      <c r="E216" s="45"/>
      <c r="F216" s="45"/>
    </row>
    <row r="217" spans="1:6" ht="15.5" x14ac:dyDescent="0.35">
      <c r="A217" s="45" t="s">
        <v>286</v>
      </c>
      <c r="B217" s="45" t="s">
        <v>334</v>
      </c>
      <c r="C217" s="60">
        <v>44250</v>
      </c>
      <c r="D217" s="60">
        <v>44257</v>
      </c>
      <c r="E217" s="45"/>
      <c r="F217" s="45"/>
    </row>
    <row r="218" spans="1:6" ht="15.5" x14ac:dyDescent="0.35">
      <c r="A218" s="45" t="s">
        <v>287</v>
      </c>
      <c r="B218" s="45" t="s">
        <v>334</v>
      </c>
      <c r="C218" s="60">
        <v>44257</v>
      </c>
      <c r="D218" s="60">
        <v>44264</v>
      </c>
      <c r="E218" s="45"/>
      <c r="F218" s="45"/>
    </row>
    <row r="219" spans="1:6" ht="15.5" x14ac:dyDescent="0.35">
      <c r="A219" s="45" t="s">
        <v>288</v>
      </c>
      <c r="B219" s="45" t="s">
        <v>334</v>
      </c>
      <c r="C219" s="60">
        <v>44264</v>
      </c>
      <c r="D219" s="60">
        <v>44271</v>
      </c>
      <c r="E219" s="45"/>
      <c r="F219" s="45"/>
    </row>
    <row r="220" spans="1:6" ht="15.5" x14ac:dyDescent="0.35">
      <c r="A220" s="45" t="s">
        <v>289</v>
      </c>
      <c r="B220" s="45" t="s">
        <v>334</v>
      </c>
      <c r="C220" s="60">
        <v>44271</v>
      </c>
      <c r="D220" s="60">
        <v>44278</v>
      </c>
      <c r="E220" s="45"/>
      <c r="F220" s="45"/>
    </row>
    <row r="221" spans="1:6" ht="15.5" x14ac:dyDescent="0.35">
      <c r="A221" s="45" t="s">
        <v>290</v>
      </c>
      <c r="B221" s="45" t="s">
        <v>334</v>
      </c>
      <c r="C221" s="60">
        <v>44278</v>
      </c>
      <c r="D221" s="60">
        <v>44285</v>
      </c>
      <c r="E221" s="45"/>
      <c r="F221" s="45"/>
    </row>
    <row r="222" spans="1:6" ht="15.5" x14ac:dyDescent="0.35">
      <c r="A222" s="45" t="s">
        <v>291</v>
      </c>
      <c r="B222" s="45" t="s">
        <v>334</v>
      </c>
      <c r="C222" s="60">
        <v>44285</v>
      </c>
      <c r="D222" s="60">
        <v>44292</v>
      </c>
      <c r="E222" s="45"/>
      <c r="F222" s="45"/>
    </row>
    <row r="223" spans="1:6" ht="15.5" x14ac:dyDescent="0.35">
      <c r="A223" s="45" t="s">
        <v>292</v>
      </c>
      <c r="B223" s="45" t="s">
        <v>334</v>
      </c>
      <c r="C223" s="60">
        <v>44292</v>
      </c>
      <c r="D223" s="60">
        <v>44299</v>
      </c>
      <c r="E223" s="45"/>
      <c r="F223" s="45"/>
    </row>
    <row r="224" spans="1:6" ht="15.5" x14ac:dyDescent="0.35">
      <c r="A224" s="45" t="s">
        <v>293</v>
      </c>
      <c r="B224" s="45" t="s">
        <v>334</v>
      </c>
      <c r="C224" s="60">
        <v>44299</v>
      </c>
      <c r="D224" s="60">
        <v>44306</v>
      </c>
      <c r="E224" s="45"/>
      <c r="F224" s="45"/>
    </row>
    <row r="225" spans="1:6" ht="15.5" x14ac:dyDescent="0.35">
      <c r="A225" s="45" t="s">
        <v>294</v>
      </c>
      <c r="B225" s="45" t="s">
        <v>334</v>
      </c>
      <c r="C225" s="60">
        <v>44306</v>
      </c>
      <c r="D225" s="60">
        <v>44313</v>
      </c>
      <c r="E225" s="45"/>
      <c r="F225" s="45"/>
    </row>
    <row r="226" spans="1:6" ht="15.5" x14ac:dyDescent="0.35">
      <c r="A226" s="45" t="s">
        <v>295</v>
      </c>
      <c r="B226" s="45" t="s">
        <v>334</v>
      </c>
      <c r="C226" s="60">
        <v>44313</v>
      </c>
      <c r="D226" s="60">
        <v>44320</v>
      </c>
      <c r="E226" s="45"/>
      <c r="F226" s="45"/>
    </row>
    <row r="227" spans="1:6" ht="15.5" x14ac:dyDescent="0.35">
      <c r="A227" s="45" t="s">
        <v>296</v>
      </c>
      <c r="B227" s="45" t="s">
        <v>334</v>
      </c>
      <c r="C227" s="60">
        <v>44320</v>
      </c>
      <c r="D227" s="60">
        <v>44327</v>
      </c>
      <c r="E227" s="45"/>
      <c r="F227" s="45"/>
    </row>
    <row r="228" spans="1:6" ht="15.5" x14ac:dyDescent="0.35">
      <c r="A228" s="45" t="s">
        <v>297</v>
      </c>
      <c r="B228" s="45" t="s">
        <v>334</v>
      </c>
      <c r="C228" s="60">
        <v>44327</v>
      </c>
      <c r="D228" s="60">
        <v>44334</v>
      </c>
      <c r="E228" s="45"/>
      <c r="F228" s="45"/>
    </row>
    <row r="229" spans="1:6" ht="15.5" x14ac:dyDescent="0.35">
      <c r="A229" s="45" t="s">
        <v>298</v>
      </c>
      <c r="B229" s="45" t="s">
        <v>334</v>
      </c>
      <c r="C229" s="60">
        <v>44334</v>
      </c>
      <c r="D229" s="60">
        <v>44341</v>
      </c>
      <c r="E229" s="45"/>
      <c r="F229" s="45"/>
    </row>
    <row r="230" spans="1:6" ht="15.5" x14ac:dyDescent="0.35">
      <c r="A230" s="45" t="s">
        <v>299</v>
      </c>
      <c r="B230" s="45" t="s">
        <v>334</v>
      </c>
      <c r="C230" s="60">
        <v>44341</v>
      </c>
      <c r="D230" s="60">
        <v>44348</v>
      </c>
      <c r="E230" s="45"/>
      <c r="F230" s="45"/>
    </row>
    <row r="231" spans="1:6" ht="15.5" x14ac:dyDescent="0.35">
      <c r="A231" s="45" t="s">
        <v>300</v>
      </c>
      <c r="B231" s="45" t="s">
        <v>334</v>
      </c>
      <c r="C231" s="60">
        <v>44348</v>
      </c>
      <c r="D231" s="60">
        <v>44355</v>
      </c>
      <c r="E231" s="45"/>
      <c r="F231" s="45"/>
    </row>
    <row r="232" spans="1:6" ht="15.5" x14ac:dyDescent="0.35">
      <c r="A232" s="45" t="s">
        <v>301</v>
      </c>
      <c r="B232" s="45" t="s">
        <v>334</v>
      </c>
      <c r="C232" s="60">
        <v>44355</v>
      </c>
      <c r="D232" s="60">
        <v>44362</v>
      </c>
      <c r="E232" s="45"/>
      <c r="F232" s="45"/>
    </row>
    <row r="233" spans="1:6" ht="15.5" x14ac:dyDescent="0.35">
      <c r="A233" s="45" t="s">
        <v>302</v>
      </c>
      <c r="B233" s="45" t="s">
        <v>334</v>
      </c>
      <c r="C233" s="60">
        <v>44362</v>
      </c>
      <c r="D233" s="60">
        <v>44369</v>
      </c>
      <c r="E233" s="45"/>
      <c r="F233" s="45"/>
    </row>
    <row r="234" spans="1:6" ht="15.5" x14ac:dyDescent="0.35">
      <c r="A234" s="45" t="s">
        <v>303</v>
      </c>
      <c r="B234" s="45" t="s">
        <v>334</v>
      </c>
      <c r="C234" s="60">
        <v>44369</v>
      </c>
      <c r="D234" s="60">
        <v>44376</v>
      </c>
      <c r="E234" s="45"/>
      <c r="F234" s="45"/>
    </row>
    <row r="235" spans="1:6" ht="15.5" x14ac:dyDescent="0.35">
      <c r="A235" s="45" t="s">
        <v>328</v>
      </c>
      <c r="B235" s="45" t="s">
        <v>334</v>
      </c>
      <c r="C235" s="60">
        <v>44376</v>
      </c>
      <c r="D235" s="60">
        <v>44383</v>
      </c>
      <c r="E235" s="45"/>
      <c r="F235" s="45"/>
    </row>
    <row r="236" spans="1:6" ht="15.5" x14ac:dyDescent="0.35">
      <c r="A236" s="45" t="s">
        <v>324</v>
      </c>
      <c r="B236" s="45" t="s">
        <v>335</v>
      </c>
      <c r="C236" s="60">
        <v>44110</v>
      </c>
      <c r="D236" s="60">
        <v>44117</v>
      </c>
      <c r="E236" s="45"/>
      <c r="F236" s="45"/>
    </row>
    <row r="237" spans="1:6" ht="15.5" x14ac:dyDescent="0.35">
      <c r="A237" s="45" t="s">
        <v>325</v>
      </c>
      <c r="B237" s="45" t="s">
        <v>335</v>
      </c>
      <c r="C237" s="60">
        <v>44117</v>
      </c>
      <c r="D237" s="60">
        <v>44124</v>
      </c>
      <c r="E237" s="45"/>
      <c r="F237" s="45"/>
    </row>
    <row r="238" spans="1:6" ht="15.5" x14ac:dyDescent="0.35">
      <c r="A238" s="45" t="s">
        <v>326</v>
      </c>
      <c r="B238" s="45" t="s">
        <v>335</v>
      </c>
      <c r="C238" s="60">
        <v>44124</v>
      </c>
      <c r="D238" s="60">
        <v>44131</v>
      </c>
      <c r="E238" s="45"/>
      <c r="F238" s="45"/>
    </row>
    <row r="239" spans="1:6" ht="15.5" x14ac:dyDescent="0.35">
      <c r="A239" s="45" t="s">
        <v>268</v>
      </c>
      <c r="B239" s="45" t="s">
        <v>335</v>
      </c>
      <c r="C239" s="60">
        <v>44131</v>
      </c>
      <c r="D239" s="60">
        <v>44138</v>
      </c>
      <c r="E239" s="45"/>
      <c r="F239" s="45"/>
    </row>
    <row r="240" spans="1:6" ht="15.5" x14ac:dyDescent="0.35">
      <c r="A240" s="45" t="s">
        <v>270</v>
      </c>
      <c r="B240" s="45" t="s">
        <v>335</v>
      </c>
      <c r="C240" s="60">
        <v>44138</v>
      </c>
      <c r="D240" s="60">
        <v>44145</v>
      </c>
      <c r="E240" s="45"/>
      <c r="F240" s="45"/>
    </row>
    <row r="241" spans="1:6" ht="15.5" x14ac:dyDescent="0.35">
      <c r="A241" s="45" t="s">
        <v>271</v>
      </c>
      <c r="B241" s="45" t="s">
        <v>335</v>
      </c>
      <c r="C241" s="60">
        <v>44145</v>
      </c>
      <c r="D241" s="60">
        <v>44152</v>
      </c>
      <c r="E241" s="45"/>
      <c r="F241" s="45"/>
    </row>
    <row r="242" spans="1:6" ht="15.5" x14ac:dyDescent="0.35">
      <c r="A242" s="45" t="s">
        <v>272</v>
      </c>
      <c r="B242" s="45" t="s">
        <v>335</v>
      </c>
      <c r="C242" s="60">
        <v>44152</v>
      </c>
      <c r="D242" s="60">
        <v>44159</v>
      </c>
      <c r="E242" s="45"/>
      <c r="F242" s="45"/>
    </row>
    <row r="243" spans="1:6" ht="15.5" x14ac:dyDescent="0.35">
      <c r="A243" s="45" t="s">
        <v>273</v>
      </c>
      <c r="B243" s="45" t="s">
        <v>335</v>
      </c>
      <c r="C243" s="60">
        <v>44159</v>
      </c>
      <c r="D243" s="60">
        <v>44166</v>
      </c>
      <c r="E243" s="45"/>
      <c r="F243" s="45"/>
    </row>
    <row r="244" spans="1:6" ht="15.5" x14ac:dyDescent="0.35">
      <c r="A244" s="45" t="s">
        <v>274</v>
      </c>
      <c r="B244" s="45" t="s">
        <v>335</v>
      </c>
      <c r="C244" s="60">
        <v>44166</v>
      </c>
      <c r="D244" s="60">
        <v>44173</v>
      </c>
      <c r="E244" s="45"/>
      <c r="F244" s="45"/>
    </row>
    <row r="245" spans="1:6" ht="15.5" x14ac:dyDescent="0.35">
      <c r="A245" s="45" t="s">
        <v>275</v>
      </c>
      <c r="B245" s="45" t="s">
        <v>335</v>
      </c>
      <c r="C245" s="60">
        <v>44173</v>
      </c>
      <c r="D245" s="60">
        <v>44180</v>
      </c>
      <c r="E245" s="45"/>
      <c r="F245" s="45"/>
    </row>
    <row r="246" spans="1:6" ht="15.5" x14ac:dyDescent="0.35">
      <c r="A246" s="45" t="s">
        <v>276</v>
      </c>
      <c r="B246" s="45" t="s">
        <v>335</v>
      </c>
      <c r="C246" s="60">
        <v>44180</v>
      </c>
      <c r="D246" s="60">
        <v>44187</v>
      </c>
      <c r="E246" s="45"/>
      <c r="F246" s="45"/>
    </row>
    <row r="247" spans="1:6" ht="15.5" x14ac:dyDescent="0.35">
      <c r="A247" s="45" t="s">
        <v>277</v>
      </c>
      <c r="B247" s="45" t="s">
        <v>335</v>
      </c>
      <c r="C247" s="60">
        <v>44187</v>
      </c>
      <c r="D247" s="60">
        <v>44194</v>
      </c>
      <c r="E247" s="45"/>
      <c r="F247" s="45"/>
    </row>
    <row r="248" spans="1:6" ht="15.5" x14ac:dyDescent="0.35">
      <c r="A248" s="45" t="s">
        <v>278</v>
      </c>
      <c r="B248" s="45" t="s">
        <v>335</v>
      </c>
      <c r="C248" s="60">
        <v>44194</v>
      </c>
      <c r="D248" s="60">
        <v>44201</v>
      </c>
      <c r="E248" s="45"/>
      <c r="F248" s="45"/>
    </row>
    <row r="249" spans="1:6" ht="15.5" x14ac:dyDescent="0.35">
      <c r="A249" s="45" t="s">
        <v>279</v>
      </c>
      <c r="B249" s="45" t="s">
        <v>335</v>
      </c>
      <c r="C249" s="60">
        <v>44201</v>
      </c>
      <c r="D249" s="60">
        <v>44208</v>
      </c>
      <c r="E249" s="45"/>
      <c r="F249" s="45"/>
    </row>
    <row r="250" spans="1:6" ht="15.5" x14ac:dyDescent="0.35">
      <c r="A250" s="45" t="s">
        <v>280</v>
      </c>
      <c r="B250" s="45" t="s">
        <v>335</v>
      </c>
      <c r="C250" s="60">
        <v>44208</v>
      </c>
      <c r="D250" s="60">
        <v>44215</v>
      </c>
      <c r="E250" s="45"/>
      <c r="F250" s="45"/>
    </row>
    <row r="251" spans="1:6" ht="15.5" x14ac:dyDescent="0.35">
      <c r="A251" s="45" t="s">
        <v>281</v>
      </c>
      <c r="B251" s="45" t="s">
        <v>335</v>
      </c>
      <c r="C251" s="60">
        <v>44215</v>
      </c>
      <c r="D251" s="60">
        <v>44222</v>
      </c>
      <c r="E251" s="45"/>
      <c r="F251" s="45"/>
    </row>
    <row r="252" spans="1:6" ht="15.5" x14ac:dyDescent="0.35">
      <c r="A252" s="45" t="s">
        <v>282</v>
      </c>
      <c r="B252" s="45" t="s">
        <v>335</v>
      </c>
      <c r="C252" s="60">
        <v>44222</v>
      </c>
      <c r="D252" s="60">
        <v>44229</v>
      </c>
      <c r="E252" s="45"/>
      <c r="F252" s="45"/>
    </row>
    <row r="253" spans="1:6" ht="15.5" x14ac:dyDescent="0.35">
      <c r="A253" s="45" t="s">
        <v>283</v>
      </c>
      <c r="B253" s="45" t="s">
        <v>335</v>
      </c>
      <c r="C253" s="60">
        <v>44229</v>
      </c>
      <c r="D253" s="60">
        <v>44236</v>
      </c>
      <c r="E253" s="45"/>
      <c r="F253" s="45"/>
    </row>
    <row r="254" spans="1:6" ht="15.5" x14ac:dyDescent="0.35">
      <c r="A254" s="45" t="s">
        <v>284</v>
      </c>
      <c r="B254" s="45" t="s">
        <v>335</v>
      </c>
      <c r="C254" s="60">
        <v>44236</v>
      </c>
      <c r="D254" s="60">
        <v>44243</v>
      </c>
      <c r="E254" s="45"/>
      <c r="F254" s="45"/>
    </row>
    <row r="255" spans="1:6" ht="15.5" x14ac:dyDescent="0.35">
      <c r="A255" s="45" t="s">
        <v>285</v>
      </c>
      <c r="B255" s="45" t="s">
        <v>335</v>
      </c>
      <c r="C255" s="60">
        <v>44243</v>
      </c>
      <c r="D255" s="60">
        <v>44250</v>
      </c>
      <c r="E255" s="45"/>
      <c r="F255" s="45"/>
    </row>
    <row r="256" spans="1:6" ht="15.5" x14ac:dyDescent="0.35">
      <c r="A256" s="45" t="s">
        <v>286</v>
      </c>
      <c r="B256" s="45" t="s">
        <v>335</v>
      </c>
      <c r="C256" s="60">
        <v>44250</v>
      </c>
      <c r="D256" s="60">
        <v>44257</v>
      </c>
      <c r="E256" s="45"/>
      <c r="F256" s="45"/>
    </row>
    <row r="257" spans="1:6" ht="15.5" x14ac:dyDescent="0.35">
      <c r="A257" s="45" t="s">
        <v>287</v>
      </c>
      <c r="B257" s="45" t="s">
        <v>335</v>
      </c>
      <c r="C257" s="60">
        <v>44257</v>
      </c>
      <c r="D257" s="60">
        <v>44264</v>
      </c>
      <c r="E257" s="45"/>
      <c r="F257" s="45"/>
    </row>
    <row r="258" spans="1:6" ht="15.5" x14ac:dyDescent="0.35">
      <c r="A258" s="45" t="s">
        <v>288</v>
      </c>
      <c r="B258" s="45" t="s">
        <v>335</v>
      </c>
      <c r="C258" s="60">
        <v>44264</v>
      </c>
      <c r="D258" s="60">
        <v>44271</v>
      </c>
      <c r="E258" s="45"/>
      <c r="F258" s="45"/>
    </row>
    <row r="259" spans="1:6" ht="15.5" x14ac:dyDescent="0.35">
      <c r="A259" s="45" t="s">
        <v>289</v>
      </c>
      <c r="B259" s="45" t="s">
        <v>335</v>
      </c>
      <c r="C259" s="60">
        <v>44271</v>
      </c>
      <c r="D259" s="60">
        <v>44278</v>
      </c>
      <c r="E259" s="45"/>
      <c r="F259" s="45"/>
    </row>
    <row r="260" spans="1:6" ht="15.5" x14ac:dyDescent="0.35">
      <c r="A260" s="45" t="s">
        <v>290</v>
      </c>
      <c r="B260" s="45" t="s">
        <v>335</v>
      </c>
      <c r="C260" s="60">
        <v>44278</v>
      </c>
      <c r="D260" s="60">
        <v>44285</v>
      </c>
      <c r="E260" s="45"/>
      <c r="F260" s="45"/>
    </row>
    <row r="261" spans="1:6" ht="15.5" x14ac:dyDescent="0.35">
      <c r="A261" s="45" t="s">
        <v>291</v>
      </c>
      <c r="B261" s="45" t="s">
        <v>335</v>
      </c>
      <c r="C261" s="60">
        <v>44285</v>
      </c>
      <c r="D261" s="60">
        <v>44292</v>
      </c>
      <c r="E261" s="45"/>
      <c r="F261" s="45"/>
    </row>
    <row r="262" spans="1:6" ht="15.5" x14ac:dyDescent="0.35">
      <c r="A262" s="45" t="s">
        <v>292</v>
      </c>
      <c r="B262" s="45" t="s">
        <v>335</v>
      </c>
      <c r="C262" s="60">
        <v>44292</v>
      </c>
      <c r="D262" s="60">
        <v>44299</v>
      </c>
      <c r="E262" s="45"/>
      <c r="F262" s="45"/>
    </row>
    <row r="263" spans="1:6" ht="15.5" x14ac:dyDescent="0.35">
      <c r="A263" s="45" t="s">
        <v>293</v>
      </c>
      <c r="B263" s="45" t="s">
        <v>335</v>
      </c>
      <c r="C263" s="60">
        <v>44299</v>
      </c>
      <c r="D263" s="60">
        <v>44306</v>
      </c>
      <c r="E263" s="45"/>
      <c r="F263" s="45"/>
    </row>
    <row r="264" spans="1:6" ht="15.5" x14ac:dyDescent="0.35">
      <c r="A264" s="45" t="s">
        <v>294</v>
      </c>
      <c r="B264" s="45" t="s">
        <v>335</v>
      </c>
      <c r="C264" s="60">
        <v>44306</v>
      </c>
      <c r="D264" s="60">
        <v>44313</v>
      </c>
      <c r="E264" s="45"/>
      <c r="F264" s="45"/>
    </row>
    <row r="265" spans="1:6" ht="15.5" x14ac:dyDescent="0.35">
      <c r="A265" s="45" t="s">
        <v>295</v>
      </c>
      <c r="B265" s="45" t="s">
        <v>335</v>
      </c>
      <c r="C265" s="60">
        <v>44313</v>
      </c>
      <c r="D265" s="60">
        <v>44320</v>
      </c>
      <c r="E265" s="45"/>
      <c r="F265" s="45"/>
    </row>
    <row r="266" spans="1:6" ht="15.5" x14ac:dyDescent="0.35">
      <c r="A266" s="45" t="s">
        <v>296</v>
      </c>
      <c r="B266" s="45" t="s">
        <v>335</v>
      </c>
      <c r="C266" s="60">
        <v>44320</v>
      </c>
      <c r="D266" s="60">
        <v>44327</v>
      </c>
      <c r="E266" s="45"/>
      <c r="F266" s="45"/>
    </row>
    <row r="267" spans="1:6" ht="15.5" x14ac:dyDescent="0.35">
      <c r="A267" s="45" t="s">
        <v>297</v>
      </c>
      <c r="B267" s="45" t="s">
        <v>335</v>
      </c>
      <c r="C267" s="60">
        <v>44327</v>
      </c>
      <c r="D267" s="60">
        <v>44334</v>
      </c>
      <c r="E267" s="45"/>
      <c r="F267" s="45"/>
    </row>
    <row r="268" spans="1:6" ht="15.5" x14ac:dyDescent="0.35">
      <c r="A268" s="45" t="s">
        <v>298</v>
      </c>
      <c r="B268" s="45" t="s">
        <v>335</v>
      </c>
      <c r="C268" s="60">
        <v>44334</v>
      </c>
      <c r="D268" s="60">
        <v>44341</v>
      </c>
      <c r="E268" s="45"/>
      <c r="F268" s="45"/>
    </row>
    <row r="269" spans="1:6" ht="15.5" x14ac:dyDescent="0.35">
      <c r="A269" s="45" t="s">
        <v>299</v>
      </c>
      <c r="B269" s="45" t="s">
        <v>335</v>
      </c>
      <c r="C269" s="60">
        <v>44341</v>
      </c>
      <c r="D269" s="60">
        <v>44348</v>
      </c>
      <c r="E269" s="45"/>
      <c r="F269" s="45"/>
    </row>
    <row r="270" spans="1:6" ht="15.5" x14ac:dyDescent="0.35">
      <c r="A270" s="45" t="s">
        <v>300</v>
      </c>
      <c r="B270" s="45" t="s">
        <v>335</v>
      </c>
      <c r="C270" s="60">
        <v>44348</v>
      </c>
      <c r="D270" s="60">
        <v>44355</v>
      </c>
      <c r="E270" s="45"/>
      <c r="F270" s="45"/>
    </row>
    <row r="271" spans="1:6" ht="15.5" x14ac:dyDescent="0.35">
      <c r="A271" s="45" t="s">
        <v>301</v>
      </c>
      <c r="B271" s="45" t="s">
        <v>335</v>
      </c>
      <c r="C271" s="60">
        <v>44355</v>
      </c>
      <c r="D271" s="60">
        <v>44362</v>
      </c>
      <c r="E271" s="45"/>
      <c r="F271" s="45"/>
    </row>
    <row r="272" spans="1:6" ht="15.5" x14ac:dyDescent="0.35">
      <c r="A272" s="45" t="s">
        <v>302</v>
      </c>
      <c r="B272" s="45" t="s">
        <v>335</v>
      </c>
      <c r="C272" s="60">
        <v>44362</v>
      </c>
      <c r="D272" s="60">
        <v>44369</v>
      </c>
      <c r="E272" s="45"/>
      <c r="F272" s="45"/>
    </row>
    <row r="273" spans="1:6" ht="15.5" x14ac:dyDescent="0.35">
      <c r="A273" s="45" t="s">
        <v>303</v>
      </c>
      <c r="B273" s="45" t="s">
        <v>335</v>
      </c>
      <c r="C273" s="60">
        <v>44369</v>
      </c>
      <c r="D273" s="60">
        <v>44376</v>
      </c>
      <c r="E273" s="45"/>
      <c r="F273" s="45"/>
    </row>
    <row r="274" spans="1:6" ht="15.5" x14ac:dyDescent="0.35">
      <c r="A274" s="45" t="s">
        <v>328</v>
      </c>
      <c r="B274" s="45" t="s">
        <v>335</v>
      </c>
      <c r="C274" s="60">
        <v>44376</v>
      </c>
      <c r="D274" s="60">
        <v>44383</v>
      </c>
      <c r="E274" s="45"/>
      <c r="F274" s="45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78B7-8EF8-465F-9DD5-117CB61A1374}">
  <dimension ref="A1:K79"/>
  <sheetViews>
    <sheetView workbookViewId="0">
      <selection activeCell="C10" sqref="C10"/>
    </sheetView>
  </sheetViews>
  <sheetFormatPr defaultRowHeight="14.5" x14ac:dyDescent="0.35"/>
  <cols>
    <col min="1" max="1" width="10.08984375" customWidth="1"/>
    <col min="2" max="2" width="9.54296875" customWidth="1"/>
    <col min="3" max="3" width="11.90625" bestFit="1" customWidth="1"/>
    <col min="4" max="4" width="9.1796875" customWidth="1"/>
    <col min="5" max="5" width="9.26953125" customWidth="1"/>
    <col min="6" max="6" width="11.90625" customWidth="1"/>
    <col min="7" max="7" width="18.1796875" customWidth="1"/>
    <col min="8" max="8" width="8.90625" bestFit="1" customWidth="1"/>
    <col min="9" max="9" width="10.36328125" customWidth="1"/>
    <col min="10" max="11" width="8.90625" bestFit="1" customWidth="1"/>
  </cols>
  <sheetData>
    <row r="1" spans="1:11" ht="15.5" x14ac:dyDescent="0.35">
      <c r="A1" s="110" t="s">
        <v>213</v>
      </c>
      <c r="B1" s="110" t="s">
        <v>216</v>
      </c>
      <c r="C1" s="110" t="s">
        <v>217</v>
      </c>
      <c r="D1" s="110" t="s">
        <v>218</v>
      </c>
      <c r="E1" s="110" t="s">
        <v>219</v>
      </c>
      <c r="F1" s="110" t="s">
        <v>220</v>
      </c>
      <c r="G1" s="110" t="s">
        <v>221</v>
      </c>
      <c r="H1" s="110" t="s">
        <v>222</v>
      </c>
      <c r="I1" s="110" t="s">
        <v>223</v>
      </c>
      <c r="J1" s="110" t="s">
        <v>224</v>
      </c>
      <c r="K1" s="110" t="s">
        <v>225</v>
      </c>
    </row>
    <row r="2" spans="1:11" ht="15.5" x14ac:dyDescent="0.35">
      <c r="A2" s="45" t="s">
        <v>336</v>
      </c>
      <c r="B2" s="45" t="s">
        <v>337</v>
      </c>
      <c r="C2" s="60">
        <v>43745</v>
      </c>
      <c r="D2" s="45">
        <v>331868</v>
      </c>
      <c r="E2" s="45"/>
      <c r="F2" s="45" t="s">
        <v>338</v>
      </c>
      <c r="G2" s="45" t="s">
        <v>339</v>
      </c>
      <c r="H2" s="45">
        <v>1</v>
      </c>
      <c r="I2" s="45" t="s">
        <v>340</v>
      </c>
      <c r="J2" s="45">
        <v>38.065179999999998</v>
      </c>
      <c r="K2" s="45">
        <v>-121.81926</v>
      </c>
    </row>
    <row r="3" spans="1:11" ht="15.5" x14ac:dyDescent="0.35">
      <c r="A3" s="45" t="s">
        <v>336</v>
      </c>
      <c r="B3" s="45" t="s">
        <v>337</v>
      </c>
      <c r="C3" s="60">
        <v>43746</v>
      </c>
      <c r="D3" s="45">
        <v>332855</v>
      </c>
      <c r="E3" s="45"/>
      <c r="F3" s="45" t="s">
        <v>338</v>
      </c>
      <c r="G3" s="45" t="s">
        <v>339</v>
      </c>
      <c r="H3" s="45">
        <v>1</v>
      </c>
      <c r="I3" s="45" t="s">
        <v>341</v>
      </c>
      <c r="J3" s="45">
        <v>38.395539999999997</v>
      </c>
      <c r="K3" s="45">
        <v>-121.62026</v>
      </c>
    </row>
    <row r="4" spans="1:11" ht="15.5" x14ac:dyDescent="0.35">
      <c r="A4" s="45" t="s">
        <v>336</v>
      </c>
      <c r="B4" s="45" t="s">
        <v>337</v>
      </c>
      <c r="C4" s="60">
        <v>43753</v>
      </c>
      <c r="D4" s="45">
        <v>334054</v>
      </c>
      <c r="E4" s="45"/>
      <c r="F4" s="45" t="s">
        <v>338</v>
      </c>
      <c r="G4" s="45" t="s">
        <v>339</v>
      </c>
      <c r="H4" s="45">
        <v>1</v>
      </c>
      <c r="I4" s="45" t="s">
        <v>341</v>
      </c>
      <c r="J4" s="45">
        <v>38.353520000000003</v>
      </c>
      <c r="K4" s="45">
        <v>-121.63890000000001</v>
      </c>
    </row>
    <row r="5" spans="1:11" ht="15.5" x14ac:dyDescent="0.35">
      <c r="A5" s="45" t="s">
        <v>336</v>
      </c>
      <c r="B5" s="45" t="s">
        <v>337</v>
      </c>
      <c r="C5" s="60">
        <v>43760</v>
      </c>
      <c r="D5" s="45">
        <v>334408</v>
      </c>
      <c r="E5" s="45"/>
      <c r="F5" s="45" t="s">
        <v>338</v>
      </c>
      <c r="G5" s="45" t="s">
        <v>339</v>
      </c>
      <c r="H5" s="45">
        <v>1</v>
      </c>
      <c r="I5" s="45" t="s">
        <v>342</v>
      </c>
      <c r="J5" s="45">
        <v>38.061599999999999</v>
      </c>
      <c r="K5" s="45">
        <v>-121.95479</v>
      </c>
    </row>
    <row r="6" spans="1:11" ht="15.5" x14ac:dyDescent="0.35">
      <c r="A6" s="45" t="s">
        <v>336</v>
      </c>
      <c r="B6" s="45" t="s">
        <v>337</v>
      </c>
      <c r="C6" s="60">
        <v>43761</v>
      </c>
      <c r="D6" s="45">
        <v>334477</v>
      </c>
      <c r="E6" s="45"/>
      <c r="F6" s="45" t="s">
        <v>338</v>
      </c>
      <c r="G6" s="45" t="s">
        <v>339</v>
      </c>
      <c r="H6" s="45">
        <v>1</v>
      </c>
      <c r="I6" s="45" t="s">
        <v>342</v>
      </c>
      <c r="J6" s="45">
        <v>38.049720000000001</v>
      </c>
      <c r="K6" s="45">
        <v>-121.93016</v>
      </c>
    </row>
    <row r="7" spans="1:11" ht="15.5" x14ac:dyDescent="0.35">
      <c r="A7" s="45" t="s">
        <v>336</v>
      </c>
      <c r="B7" s="45" t="s">
        <v>337</v>
      </c>
      <c r="C7" s="60">
        <v>43766</v>
      </c>
      <c r="D7" s="45">
        <v>334718</v>
      </c>
      <c r="E7" s="45"/>
      <c r="F7" s="45" t="s">
        <v>338</v>
      </c>
      <c r="G7" s="45" t="s">
        <v>339</v>
      </c>
      <c r="H7" s="45">
        <v>1</v>
      </c>
      <c r="I7" s="45" t="s">
        <v>340</v>
      </c>
      <c r="J7" s="45">
        <v>38.06597</v>
      </c>
      <c r="K7" s="45">
        <v>-121.81925</v>
      </c>
    </row>
    <row r="8" spans="1:11" ht="15.5" x14ac:dyDescent="0.35">
      <c r="A8" s="45" t="s">
        <v>336</v>
      </c>
      <c r="B8" s="45" t="s">
        <v>337</v>
      </c>
      <c r="C8" s="60">
        <v>43767</v>
      </c>
      <c r="D8" s="45">
        <v>334977</v>
      </c>
      <c r="E8" s="45"/>
      <c r="F8" s="45" t="s">
        <v>338</v>
      </c>
      <c r="G8" s="45" t="s">
        <v>339</v>
      </c>
      <c r="H8" s="45">
        <v>1</v>
      </c>
      <c r="I8" s="45" t="s">
        <v>341</v>
      </c>
      <c r="J8" s="45">
        <v>38.430349999999997</v>
      </c>
      <c r="K8" s="45">
        <v>-121.60382</v>
      </c>
    </row>
    <row r="9" spans="1:11" ht="15.5" x14ac:dyDescent="0.35">
      <c r="A9" s="45" t="s">
        <v>336</v>
      </c>
      <c r="B9" s="45" t="s">
        <v>337</v>
      </c>
      <c r="C9" s="60">
        <v>43781</v>
      </c>
      <c r="D9" s="45">
        <v>335379</v>
      </c>
      <c r="E9" s="45"/>
      <c r="F9" s="45" t="s">
        <v>338</v>
      </c>
      <c r="G9" s="45" t="s">
        <v>339</v>
      </c>
      <c r="H9" s="45">
        <v>1</v>
      </c>
      <c r="I9" s="45" t="s">
        <v>340</v>
      </c>
      <c r="J9" s="45">
        <v>38.06241</v>
      </c>
      <c r="K9" s="45">
        <v>-121.80346</v>
      </c>
    </row>
    <row r="10" spans="1:11" ht="15.5" x14ac:dyDescent="0.35">
      <c r="A10" s="45" t="s">
        <v>336</v>
      </c>
      <c r="B10" s="45" t="s">
        <v>337</v>
      </c>
      <c r="C10" s="60">
        <v>43781</v>
      </c>
      <c r="D10" s="45">
        <v>335380</v>
      </c>
      <c r="E10" s="45"/>
      <c r="F10" s="45" t="s">
        <v>338</v>
      </c>
      <c r="G10" s="45" t="s">
        <v>339</v>
      </c>
      <c r="H10" s="45">
        <v>1</v>
      </c>
      <c r="I10" s="45" t="s">
        <v>340</v>
      </c>
      <c r="J10" s="45">
        <v>38.06241</v>
      </c>
      <c r="K10" s="45">
        <v>-121.80346</v>
      </c>
    </row>
    <row r="11" spans="1:11" ht="15.5" x14ac:dyDescent="0.35">
      <c r="A11" s="45" t="s">
        <v>336</v>
      </c>
      <c r="B11" s="45" t="s">
        <v>337</v>
      </c>
      <c r="C11" s="60">
        <v>43798</v>
      </c>
      <c r="D11" s="45">
        <v>337292</v>
      </c>
      <c r="E11" s="45"/>
      <c r="F11" s="45" t="s">
        <v>338</v>
      </c>
      <c r="G11" s="45" t="s">
        <v>339</v>
      </c>
      <c r="H11" s="45">
        <v>1</v>
      </c>
      <c r="I11" s="45" t="s">
        <v>343</v>
      </c>
      <c r="J11" s="45">
        <v>38.179760000000002</v>
      </c>
      <c r="K11" s="45">
        <v>-122.00682999999999</v>
      </c>
    </row>
    <row r="12" spans="1:11" ht="15.5" x14ac:dyDescent="0.35">
      <c r="A12" s="45" t="s">
        <v>336</v>
      </c>
      <c r="B12" s="45" t="s">
        <v>337</v>
      </c>
      <c r="C12" s="60">
        <v>43803</v>
      </c>
      <c r="D12" s="45">
        <v>338506</v>
      </c>
      <c r="E12" s="45"/>
      <c r="F12" s="45" t="s">
        <v>338</v>
      </c>
      <c r="G12" s="45" t="s">
        <v>339</v>
      </c>
      <c r="H12" s="45">
        <v>1</v>
      </c>
      <c r="I12" s="45" t="s">
        <v>342</v>
      </c>
      <c r="J12" s="45">
        <v>38.078159999999997</v>
      </c>
      <c r="K12" s="45">
        <v>-121.98181</v>
      </c>
    </row>
    <row r="13" spans="1:11" ht="15.5" x14ac:dyDescent="0.35">
      <c r="A13" s="45" t="s">
        <v>336</v>
      </c>
      <c r="B13" s="45" t="s">
        <v>337</v>
      </c>
      <c r="C13" s="60">
        <v>43809</v>
      </c>
      <c r="D13" s="45">
        <v>338811</v>
      </c>
      <c r="E13" s="45"/>
      <c r="F13" s="45" t="s">
        <v>338</v>
      </c>
      <c r="G13" s="45" t="s">
        <v>339</v>
      </c>
      <c r="H13" s="45">
        <v>1</v>
      </c>
      <c r="I13" s="45" t="s">
        <v>341</v>
      </c>
      <c r="J13" s="45">
        <v>38.367330000000003</v>
      </c>
      <c r="K13" s="45">
        <v>-121.63351</v>
      </c>
    </row>
    <row r="14" spans="1:11" ht="15.5" x14ac:dyDescent="0.35">
      <c r="A14" s="45" t="s">
        <v>336</v>
      </c>
      <c r="B14" s="45" t="s">
        <v>337</v>
      </c>
      <c r="C14" s="60">
        <v>43816</v>
      </c>
      <c r="D14" s="45">
        <v>339217</v>
      </c>
      <c r="E14" s="45"/>
      <c r="F14" s="45" t="s">
        <v>338</v>
      </c>
      <c r="G14" s="45" t="s">
        <v>339</v>
      </c>
      <c r="H14" s="45">
        <v>1</v>
      </c>
      <c r="I14" s="45" t="s">
        <v>341</v>
      </c>
      <c r="J14" s="45">
        <v>38.343989999999998</v>
      </c>
      <c r="K14" s="45">
        <v>-121.64321</v>
      </c>
    </row>
    <row r="15" spans="1:11" ht="15.5" x14ac:dyDescent="0.35">
      <c r="A15" s="45" t="s">
        <v>336</v>
      </c>
      <c r="B15" s="45" t="s">
        <v>337</v>
      </c>
      <c r="C15" s="60">
        <v>43816</v>
      </c>
      <c r="D15" s="45">
        <v>339216</v>
      </c>
      <c r="E15" s="45"/>
      <c r="F15" s="45" t="s">
        <v>338</v>
      </c>
      <c r="G15" s="45" t="s">
        <v>339</v>
      </c>
      <c r="H15" s="45">
        <v>1</v>
      </c>
      <c r="I15" s="45" t="s">
        <v>341</v>
      </c>
      <c r="J15" s="45">
        <v>38.343989999999998</v>
      </c>
      <c r="K15" s="45">
        <v>-121.64321</v>
      </c>
    </row>
    <row r="16" spans="1:11" ht="15.5" x14ac:dyDescent="0.35">
      <c r="A16" s="45" t="s">
        <v>336</v>
      </c>
      <c r="B16" s="45" t="s">
        <v>337</v>
      </c>
      <c r="C16" s="60">
        <v>43818</v>
      </c>
      <c r="D16" s="45">
        <v>339397</v>
      </c>
      <c r="E16" s="45"/>
      <c r="F16" s="45" t="s">
        <v>338</v>
      </c>
      <c r="G16" s="45" t="s">
        <v>339</v>
      </c>
      <c r="H16" s="45">
        <v>1</v>
      </c>
      <c r="I16" s="45" t="s">
        <v>343</v>
      </c>
      <c r="J16" s="45">
        <v>38.170879999999997</v>
      </c>
      <c r="K16" s="45">
        <v>-121.93085000000001</v>
      </c>
    </row>
    <row r="17" spans="1:11" ht="15.5" x14ac:dyDescent="0.35">
      <c r="A17" s="45" t="s">
        <v>336</v>
      </c>
      <c r="B17" s="45" t="s">
        <v>337</v>
      </c>
      <c r="C17" s="60">
        <v>43822</v>
      </c>
      <c r="D17" s="45">
        <v>341337</v>
      </c>
      <c r="E17" s="45"/>
      <c r="F17" s="45" t="s">
        <v>338</v>
      </c>
      <c r="G17" s="45" t="s">
        <v>339</v>
      </c>
      <c r="H17" s="45">
        <v>1</v>
      </c>
      <c r="I17" s="45" t="s">
        <v>340</v>
      </c>
      <c r="J17" s="45">
        <v>38.064279999999997</v>
      </c>
      <c r="K17" s="45">
        <v>-121.79451</v>
      </c>
    </row>
    <row r="18" spans="1:11" ht="15.5" x14ac:dyDescent="0.35">
      <c r="A18" s="45" t="s">
        <v>336</v>
      </c>
      <c r="B18" s="45" t="s">
        <v>337</v>
      </c>
      <c r="C18" s="60">
        <v>43822</v>
      </c>
      <c r="D18" s="45">
        <v>341337</v>
      </c>
      <c r="E18" s="45"/>
      <c r="F18" s="45" t="s">
        <v>338</v>
      </c>
      <c r="G18" s="45" t="s">
        <v>339</v>
      </c>
      <c r="H18" s="45">
        <v>1</v>
      </c>
      <c r="I18" s="45" t="s">
        <v>340</v>
      </c>
      <c r="J18" s="45">
        <v>38.064279999999997</v>
      </c>
      <c r="K18" s="45">
        <v>-121.79451</v>
      </c>
    </row>
    <row r="19" spans="1:11" ht="15.5" x14ac:dyDescent="0.35">
      <c r="A19" s="45" t="s">
        <v>336</v>
      </c>
      <c r="B19" s="45" t="s">
        <v>337</v>
      </c>
      <c r="C19" s="60">
        <v>43822</v>
      </c>
      <c r="D19" s="45">
        <v>341337</v>
      </c>
      <c r="E19" s="45"/>
      <c r="F19" s="45" t="s">
        <v>338</v>
      </c>
      <c r="G19" s="45" t="s">
        <v>339</v>
      </c>
      <c r="H19" s="45">
        <v>1</v>
      </c>
      <c r="I19" s="45" t="s">
        <v>340</v>
      </c>
      <c r="J19" s="45">
        <v>38.064279999999997</v>
      </c>
      <c r="K19" s="45">
        <v>-121.79451</v>
      </c>
    </row>
    <row r="20" spans="1:11" ht="15.5" x14ac:dyDescent="0.35">
      <c r="A20" s="45" t="s">
        <v>336</v>
      </c>
      <c r="B20" s="45" t="s">
        <v>337</v>
      </c>
      <c r="C20" s="60">
        <v>43822</v>
      </c>
      <c r="D20" s="45">
        <v>341343</v>
      </c>
      <c r="E20" s="45"/>
      <c r="F20" s="45" t="s">
        <v>338</v>
      </c>
      <c r="G20" s="45" t="s">
        <v>339</v>
      </c>
      <c r="H20" s="45">
        <v>1</v>
      </c>
      <c r="I20" s="45" t="s">
        <v>340</v>
      </c>
      <c r="J20" s="45">
        <v>38.064279999999997</v>
      </c>
      <c r="K20" s="45">
        <v>-121.79451</v>
      </c>
    </row>
    <row r="21" spans="1:11" ht="15.5" x14ac:dyDescent="0.35">
      <c r="A21" s="45" t="s">
        <v>336</v>
      </c>
      <c r="B21" s="45" t="s">
        <v>337</v>
      </c>
      <c r="C21" s="60">
        <v>43845</v>
      </c>
      <c r="D21" s="45">
        <v>345451</v>
      </c>
      <c r="E21" s="45"/>
      <c r="F21" s="45" t="s">
        <v>338</v>
      </c>
      <c r="G21" s="45" t="s">
        <v>339</v>
      </c>
      <c r="H21" s="45">
        <v>1</v>
      </c>
      <c r="I21" s="45" t="s">
        <v>340</v>
      </c>
      <c r="J21" s="45">
        <v>38.067149999999998</v>
      </c>
      <c r="K21" s="45">
        <v>-121.82764</v>
      </c>
    </row>
    <row r="22" spans="1:11" ht="15.5" x14ac:dyDescent="0.35">
      <c r="A22" s="45" t="s">
        <v>336</v>
      </c>
      <c r="B22" s="45" t="s">
        <v>337</v>
      </c>
      <c r="C22" s="60">
        <v>43845</v>
      </c>
      <c r="D22" s="45">
        <v>345483</v>
      </c>
      <c r="E22" s="45"/>
      <c r="F22" s="45" t="s">
        <v>338</v>
      </c>
      <c r="G22" s="45" t="s">
        <v>339</v>
      </c>
      <c r="H22" s="45">
        <v>1</v>
      </c>
      <c r="I22" s="45" t="s">
        <v>343</v>
      </c>
      <c r="J22" s="45">
        <v>38.101410000000001</v>
      </c>
      <c r="K22" s="45">
        <v>-121.893</v>
      </c>
    </row>
    <row r="23" spans="1:11" ht="15.5" x14ac:dyDescent="0.35">
      <c r="A23" s="45" t="s">
        <v>336</v>
      </c>
      <c r="B23" s="45" t="s">
        <v>337</v>
      </c>
      <c r="C23" s="60">
        <v>43853</v>
      </c>
      <c r="D23" s="45">
        <v>345776</v>
      </c>
      <c r="E23" s="45"/>
      <c r="F23" s="45" t="s">
        <v>338</v>
      </c>
      <c r="G23" s="45" t="s">
        <v>339</v>
      </c>
      <c r="H23" s="45">
        <v>1</v>
      </c>
      <c r="I23" s="45" t="s">
        <v>340</v>
      </c>
      <c r="J23" s="45">
        <v>38.069659999999999</v>
      </c>
      <c r="K23" s="45">
        <v>-121.83577</v>
      </c>
    </row>
    <row r="24" spans="1:11" ht="15.5" x14ac:dyDescent="0.35">
      <c r="A24" s="45" t="s">
        <v>336</v>
      </c>
      <c r="B24" s="45" t="s">
        <v>337</v>
      </c>
      <c r="C24" s="60">
        <v>43873</v>
      </c>
      <c r="D24" s="45">
        <v>346795</v>
      </c>
      <c r="E24" s="45"/>
      <c r="F24" s="45" t="s">
        <v>338</v>
      </c>
      <c r="G24" s="45" t="s">
        <v>339</v>
      </c>
      <c r="H24" s="45">
        <v>1</v>
      </c>
      <c r="I24" s="45" t="s">
        <v>342</v>
      </c>
      <c r="J24" s="45">
        <v>38.06026</v>
      </c>
      <c r="K24" s="45">
        <v>-122.03363</v>
      </c>
    </row>
    <row r="25" spans="1:11" ht="15.5" x14ac:dyDescent="0.35">
      <c r="A25" s="45" t="s">
        <v>336</v>
      </c>
      <c r="B25" s="45" t="s">
        <v>337</v>
      </c>
      <c r="C25" s="60">
        <v>43879</v>
      </c>
      <c r="D25" s="45">
        <v>347072</v>
      </c>
      <c r="E25" s="45"/>
      <c r="F25" s="45" t="s">
        <v>338</v>
      </c>
      <c r="G25" s="45" t="s">
        <v>339</v>
      </c>
      <c r="H25" s="45">
        <v>1</v>
      </c>
      <c r="I25" s="45" t="s">
        <v>341</v>
      </c>
      <c r="J25" s="45">
        <v>38.389980000000001</v>
      </c>
      <c r="K25" s="45">
        <v>-121.62196</v>
      </c>
    </row>
    <row r="26" spans="1:11" ht="15.5" x14ac:dyDescent="0.35">
      <c r="A26" s="45" t="s">
        <v>336</v>
      </c>
      <c r="B26" s="45" t="s">
        <v>337</v>
      </c>
      <c r="C26" s="60">
        <v>43895</v>
      </c>
      <c r="D26" s="45">
        <v>347990</v>
      </c>
      <c r="E26" s="45"/>
      <c r="F26" s="45" t="s">
        <v>338</v>
      </c>
      <c r="G26" s="45" t="s">
        <v>339</v>
      </c>
      <c r="H26" s="45">
        <v>1</v>
      </c>
      <c r="I26" s="45" t="s">
        <v>341</v>
      </c>
      <c r="J26" s="45">
        <v>38.419409999999999</v>
      </c>
      <c r="K26" s="45">
        <v>-121.60863999999999</v>
      </c>
    </row>
    <row r="27" spans="1:11" ht="15.5" x14ac:dyDescent="0.35">
      <c r="A27" s="45" t="s">
        <v>336</v>
      </c>
      <c r="B27" s="45" t="s">
        <v>337</v>
      </c>
      <c r="C27" s="60">
        <v>43906</v>
      </c>
      <c r="D27" s="45">
        <v>348458</v>
      </c>
      <c r="E27" s="45"/>
      <c r="F27" s="45" t="s">
        <v>338</v>
      </c>
      <c r="G27" s="45" t="s">
        <v>339</v>
      </c>
      <c r="H27" s="45">
        <v>1</v>
      </c>
      <c r="I27" s="45" t="s">
        <v>341</v>
      </c>
      <c r="J27" s="45">
        <v>38.377949999999998</v>
      </c>
      <c r="K27" s="45">
        <v>-121.62833000000001</v>
      </c>
    </row>
    <row r="28" spans="1:11" ht="15.5" x14ac:dyDescent="0.35">
      <c r="A28" s="45" t="s">
        <v>336</v>
      </c>
      <c r="B28" s="45" t="s">
        <v>344</v>
      </c>
      <c r="C28" s="60">
        <v>43921</v>
      </c>
      <c r="D28" s="45">
        <v>1112</v>
      </c>
      <c r="E28" s="45"/>
      <c r="F28" s="45" t="s">
        <v>338</v>
      </c>
      <c r="G28" s="45" t="s">
        <v>339</v>
      </c>
      <c r="H28" s="45">
        <v>1</v>
      </c>
      <c r="I28" s="45" t="s">
        <v>340</v>
      </c>
      <c r="J28" s="45">
        <v>38.062559999999998</v>
      </c>
      <c r="K28" s="45">
        <v>-121.82993999999999</v>
      </c>
    </row>
    <row r="29" spans="1:11" ht="15.5" x14ac:dyDescent="0.35">
      <c r="A29" s="45" t="s">
        <v>336</v>
      </c>
      <c r="B29" s="45" t="s">
        <v>344</v>
      </c>
      <c r="C29" s="60">
        <v>43921</v>
      </c>
      <c r="D29" s="45">
        <v>1111</v>
      </c>
      <c r="E29" s="45"/>
      <c r="F29" s="45" t="s">
        <v>338</v>
      </c>
      <c r="G29" s="45" t="s">
        <v>339</v>
      </c>
      <c r="H29" s="45">
        <v>1</v>
      </c>
      <c r="I29" s="45" t="s">
        <v>340</v>
      </c>
      <c r="J29" s="45">
        <v>38.082799999999999</v>
      </c>
      <c r="K29" s="45">
        <v>-121.74854999999999</v>
      </c>
    </row>
    <row r="30" spans="1:11" ht="15.5" x14ac:dyDescent="0.35">
      <c r="A30" s="45" t="s">
        <v>336</v>
      </c>
      <c r="B30" s="45" t="s">
        <v>344</v>
      </c>
      <c r="C30" s="60">
        <v>43930</v>
      </c>
      <c r="D30" s="45">
        <v>1176</v>
      </c>
      <c r="E30" s="45"/>
      <c r="F30" s="45" t="s">
        <v>338</v>
      </c>
      <c r="G30" s="45" t="s">
        <v>339</v>
      </c>
      <c r="H30" s="45">
        <v>1</v>
      </c>
      <c r="I30" s="45" t="s">
        <v>341</v>
      </c>
      <c r="J30" s="45">
        <v>38.532249999999998</v>
      </c>
      <c r="K30" s="45">
        <v>-121.58405</v>
      </c>
    </row>
    <row r="31" spans="1:11" ht="15.5" x14ac:dyDescent="0.35">
      <c r="A31" s="45" t="s">
        <v>336</v>
      </c>
      <c r="B31" s="45" t="s">
        <v>344</v>
      </c>
      <c r="C31" s="60">
        <v>43930</v>
      </c>
      <c r="D31" s="45">
        <v>1177</v>
      </c>
      <c r="E31" s="45"/>
      <c r="F31" s="45" t="s">
        <v>338</v>
      </c>
      <c r="G31" s="45" t="s">
        <v>339</v>
      </c>
      <c r="H31" s="45">
        <v>1</v>
      </c>
      <c r="I31" s="45" t="s">
        <v>341</v>
      </c>
      <c r="J31" s="45">
        <v>38.532249999999998</v>
      </c>
      <c r="K31" s="45">
        <v>-121.58405</v>
      </c>
    </row>
    <row r="32" spans="1:11" ht="15.5" x14ac:dyDescent="0.35">
      <c r="A32" s="45" t="s">
        <v>336</v>
      </c>
      <c r="B32" s="45" t="s">
        <v>344</v>
      </c>
      <c r="C32" s="60">
        <v>43930</v>
      </c>
      <c r="D32" s="45">
        <v>1177</v>
      </c>
      <c r="E32" s="45"/>
      <c r="F32" s="45" t="s">
        <v>338</v>
      </c>
      <c r="G32" s="45" t="s">
        <v>339</v>
      </c>
      <c r="H32" s="45">
        <v>1</v>
      </c>
      <c r="I32" s="45" t="s">
        <v>341</v>
      </c>
      <c r="J32" s="45">
        <v>38.532249999999998</v>
      </c>
      <c r="K32" s="45">
        <v>-121.58405</v>
      </c>
    </row>
    <row r="33" spans="1:11" ht="15.5" x14ac:dyDescent="0.35">
      <c r="A33" s="45" t="s">
        <v>336</v>
      </c>
      <c r="B33" s="45" t="s">
        <v>344</v>
      </c>
      <c r="C33" s="60">
        <v>43941</v>
      </c>
      <c r="D33" s="45">
        <v>1337</v>
      </c>
      <c r="E33" s="45"/>
      <c r="F33" s="45" t="s">
        <v>338</v>
      </c>
      <c r="G33" s="45" t="s">
        <v>339</v>
      </c>
      <c r="H33" s="45">
        <v>1</v>
      </c>
      <c r="I33" s="45" t="s">
        <v>341</v>
      </c>
      <c r="J33" s="45">
        <v>38.482909999999997</v>
      </c>
      <c r="K33" s="45">
        <v>-121.58450999999999</v>
      </c>
    </row>
    <row r="34" spans="1:11" ht="15.5" x14ac:dyDescent="0.35">
      <c r="A34" s="45" t="s">
        <v>336</v>
      </c>
      <c r="B34" s="45" t="s">
        <v>344</v>
      </c>
      <c r="C34" s="60">
        <v>43936</v>
      </c>
      <c r="D34" s="45">
        <v>1275</v>
      </c>
      <c r="E34" s="45"/>
      <c r="F34" s="45" t="s">
        <v>338</v>
      </c>
      <c r="G34" s="45" t="s">
        <v>339</v>
      </c>
      <c r="H34" s="45">
        <v>1</v>
      </c>
      <c r="I34" s="45" t="s">
        <v>341</v>
      </c>
      <c r="J34" s="45">
        <v>38.552289999999999</v>
      </c>
      <c r="K34" s="45">
        <v>-121.57859999999999</v>
      </c>
    </row>
    <row r="35" spans="1:11" ht="15.5" x14ac:dyDescent="0.35">
      <c r="A35" s="45" t="s">
        <v>336</v>
      </c>
      <c r="B35" s="45" t="s">
        <v>344</v>
      </c>
      <c r="C35" s="60">
        <v>43962</v>
      </c>
      <c r="D35" s="45">
        <v>1598</v>
      </c>
      <c r="E35" s="45"/>
      <c r="F35" s="45" t="s">
        <v>338</v>
      </c>
      <c r="G35" s="45" t="s">
        <v>339</v>
      </c>
      <c r="H35" s="45">
        <v>1</v>
      </c>
      <c r="I35" s="45" t="s">
        <v>341</v>
      </c>
      <c r="J35" s="45">
        <v>38.43206</v>
      </c>
      <c r="K35" s="45">
        <v>-121.60307</v>
      </c>
    </row>
    <row r="36" spans="1:11" ht="15.5" x14ac:dyDescent="0.35">
      <c r="A36" s="45" t="s">
        <v>336</v>
      </c>
      <c r="B36" s="45" t="s">
        <v>344</v>
      </c>
      <c r="C36" s="60">
        <v>43931</v>
      </c>
      <c r="D36" s="45">
        <v>1239</v>
      </c>
      <c r="E36" s="45"/>
      <c r="F36" s="45" t="s">
        <v>338</v>
      </c>
      <c r="G36" s="45" t="s">
        <v>339</v>
      </c>
      <c r="H36" s="45">
        <v>1</v>
      </c>
      <c r="I36" s="45" t="s">
        <v>341</v>
      </c>
      <c r="J36" s="45">
        <v>38.484940000000002</v>
      </c>
      <c r="K36" s="45">
        <v>-121.58385</v>
      </c>
    </row>
    <row r="37" spans="1:11" ht="15.5" x14ac:dyDescent="0.35">
      <c r="A37" s="45" t="s">
        <v>336</v>
      </c>
      <c r="B37" s="45" t="s">
        <v>344</v>
      </c>
      <c r="C37" s="60">
        <v>43970</v>
      </c>
      <c r="D37" s="45">
        <v>1693</v>
      </c>
      <c r="E37" s="45"/>
      <c r="F37" s="45" t="s">
        <v>338</v>
      </c>
      <c r="G37" s="45" t="s">
        <v>339</v>
      </c>
      <c r="H37" s="45">
        <v>1</v>
      </c>
      <c r="I37" s="45" t="s">
        <v>341</v>
      </c>
      <c r="J37" s="45">
        <v>38.406329999999997</v>
      </c>
      <c r="K37" s="45">
        <v>-121.61521</v>
      </c>
    </row>
    <row r="38" spans="1:11" ht="15.5" x14ac:dyDescent="0.35">
      <c r="A38" s="45" t="s">
        <v>336</v>
      </c>
      <c r="B38" s="45" t="s">
        <v>344</v>
      </c>
      <c r="C38" s="60">
        <v>43941</v>
      </c>
      <c r="D38" s="45">
        <v>1337</v>
      </c>
      <c r="E38" s="45"/>
      <c r="F38" s="45" t="s">
        <v>338</v>
      </c>
      <c r="G38" s="45" t="s">
        <v>339</v>
      </c>
      <c r="H38" s="45">
        <v>1</v>
      </c>
      <c r="I38" s="45" t="s">
        <v>341</v>
      </c>
      <c r="J38" s="45">
        <v>38.482909999999997</v>
      </c>
      <c r="K38" s="45">
        <v>-121.58450999999999</v>
      </c>
    </row>
    <row r="39" spans="1:11" ht="15.5" x14ac:dyDescent="0.35">
      <c r="A39" s="45" t="s">
        <v>336</v>
      </c>
      <c r="B39" s="45" t="s">
        <v>344</v>
      </c>
      <c r="C39" s="60">
        <v>43941</v>
      </c>
      <c r="D39" s="45">
        <v>1338</v>
      </c>
      <c r="E39" s="45"/>
      <c r="F39" s="45" t="s">
        <v>338</v>
      </c>
      <c r="G39" s="45" t="s">
        <v>339</v>
      </c>
      <c r="H39" s="45">
        <v>1</v>
      </c>
      <c r="I39" s="45" t="s">
        <v>341</v>
      </c>
      <c r="J39" s="45">
        <v>38.482909999999997</v>
      </c>
      <c r="K39" s="45">
        <v>-121.58450999999999</v>
      </c>
    </row>
    <row r="40" spans="1:11" ht="15.5" x14ac:dyDescent="0.35">
      <c r="A40" s="45" t="s">
        <v>336</v>
      </c>
      <c r="B40" s="45" t="s">
        <v>344</v>
      </c>
      <c r="C40" s="60">
        <v>43962</v>
      </c>
      <c r="D40" s="45">
        <v>1596</v>
      </c>
      <c r="E40" s="45"/>
      <c r="F40" s="45" t="s">
        <v>338</v>
      </c>
      <c r="G40" s="45" t="s">
        <v>339</v>
      </c>
      <c r="H40" s="45">
        <v>1</v>
      </c>
      <c r="I40" s="45" t="s">
        <v>341</v>
      </c>
      <c r="J40" s="45">
        <v>38.417119999999997</v>
      </c>
      <c r="K40" s="45">
        <v>-121.60992</v>
      </c>
    </row>
    <row r="41" spans="1:11" ht="15.5" x14ac:dyDescent="0.35">
      <c r="A41" s="45" t="s">
        <v>336</v>
      </c>
      <c r="B41" s="45" t="s">
        <v>344</v>
      </c>
      <c r="C41" s="60">
        <v>43942</v>
      </c>
      <c r="D41" s="45">
        <v>1397</v>
      </c>
      <c r="E41" s="45"/>
      <c r="F41" s="45" t="s">
        <v>338</v>
      </c>
      <c r="G41" s="45" t="s">
        <v>339</v>
      </c>
      <c r="H41" s="45">
        <v>1</v>
      </c>
      <c r="I41" s="45" t="s">
        <v>341</v>
      </c>
      <c r="J41" s="45">
        <v>38.375109999999999</v>
      </c>
      <c r="K41" s="45">
        <v>-121.62864</v>
      </c>
    </row>
    <row r="42" spans="1:11" ht="15.5" x14ac:dyDescent="0.35">
      <c r="A42" s="45" t="s">
        <v>336</v>
      </c>
      <c r="B42" s="45" t="s">
        <v>344</v>
      </c>
      <c r="C42" s="60">
        <v>43971</v>
      </c>
      <c r="D42" s="45">
        <v>1729</v>
      </c>
      <c r="E42" s="45"/>
      <c r="F42" s="45" t="s">
        <v>338</v>
      </c>
      <c r="G42" s="45" t="s">
        <v>339</v>
      </c>
      <c r="H42" s="45">
        <v>1</v>
      </c>
      <c r="I42" s="45" t="s">
        <v>341</v>
      </c>
      <c r="J42" s="45">
        <v>38.3583</v>
      </c>
      <c r="K42" s="45">
        <v>-121.63628</v>
      </c>
    </row>
    <row r="43" spans="1:11" ht="15.5" x14ac:dyDescent="0.35">
      <c r="A43" s="45" t="s">
        <v>336</v>
      </c>
      <c r="B43" s="45" t="s">
        <v>344</v>
      </c>
      <c r="C43" s="60">
        <v>43962</v>
      </c>
      <c r="D43" s="45">
        <v>1599</v>
      </c>
      <c r="E43" s="45"/>
      <c r="F43" s="45" t="s">
        <v>338</v>
      </c>
      <c r="G43" s="45" t="s">
        <v>339</v>
      </c>
      <c r="H43" s="45">
        <v>1</v>
      </c>
      <c r="I43" s="45" t="s">
        <v>341</v>
      </c>
      <c r="J43" s="45">
        <v>38.43206</v>
      </c>
      <c r="K43" s="45">
        <v>-121.60307</v>
      </c>
    </row>
    <row r="44" spans="1:11" ht="15.5" x14ac:dyDescent="0.35">
      <c r="A44" s="45" t="s">
        <v>336</v>
      </c>
      <c r="B44" s="45" t="s">
        <v>344</v>
      </c>
      <c r="C44" s="60">
        <v>43941</v>
      </c>
      <c r="D44" s="45">
        <v>1338</v>
      </c>
      <c r="E44" s="45"/>
      <c r="F44" s="45" t="s">
        <v>338</v>
      </c>
      <c r="G44" s="45" t="s">
        <v>339</v>
      </c>
      <c r="H44" s="45">
        <v>1</v>
      </c>
      <c r="I44" s="45" t="s">
        <v>341</v>
      </c>
      <c r="J44" s="45">
        <v>38.482909999999997</v>
      </c>
      <c r="K44" s="45">
        <v>-121.58450999999999</v>
      </c>
    </row>
    <row r="45" spans="1:11" ht="15.5" x14ac:dyDescent="0.35">
      <c r="A45" s="45" t="s">
        <v>336</v>
      </c>
      <c r="B45" s="45" t="s">
        <v>344</v>
      </c>
      <c r="C45" s="60">
        <v>43931</v>
      </c>
      <c r="D45" s="45">
        <v>1228</v>
      </c>
      <c r="E45" s="45"/>
      <c r="F45" s="45" t="s">
        <v>338</v>
      </c>
      <c r="G45" s="45" t="s">
        <v>339</v>
      </c>
      <c r="H45" s="45">
        <v>1</v>
      </c>
      <c r="I45" s="45" t="s">
        <v>341</v>
      </c>
      <c r="J45" s="45">
        <v>38.227339999999998</v>
      </c>
      <c r="K45" s="45">
        <v>-121.67422999999999</v>
      </c>
    </row>
    <row r="46" spans="1:11" ht="15.5" x14ac:dyDescent="0.35">
      <c r="A46" s="45" t="s">
        <v>336</v>
      </c>
      <c r="B46" s="45" t="s">
        <v>344</v>
      </c>
      <c r="C46" s="60">
        <v>43941</v>
      </c>
      <c r="D46" s="45">
        <v>1337</v>
      </c>
      <c r="E46" s="45"/>
      <c r="F46" s="45" t="s">
        <v>338</v>
      </c>
      <c r="G46" s="45" t="s">
        <v>339</v>
      </c>
      <c r="H46" s="45">
        <v>1</v>
      </c>
      <c r="I46" s="45" t="s">
        <v>341</v>
      </c>
      <c r="J46" s="45">
        <v>38.482909999999997</v>
      </c>
      <c r="K46" s="45">
        <v>-121.58450999999999</v>
      </c>
    </row>
    <row r="47" spans="1:11" ht="15.5" x14ac:dyDescent="0.35">
      <c r="A47" s="45" t="s">
        <v>336</v>
      </c>
      <c r="B47" s="45" t="s">
        <v>344</v>
      </c>
      <c r="C47" s="60">
        <v>43962</v>
      </c>
      <c r="D47" s="45">
        <v>1596</v>
      </c>
      <c r="E47" s="45"/>
      <c r="F47" s="45" t="s">
        <v>338</v>
      </c>
      <c r="G47" s="45" t="s">
        <v>339</v>
      </c>
      <c r="H47" s="45">
        <v>1</v>
      </c>
      <c r="I47" s="45" t="s">
        <v>341</v>
      </c>
      <c r="J47" s="45">
        <v>38.417119999999997</v>
      </c>
      <c r="K47" s="45">
        <v>-121.60992</v>
      </c>
    </row>
    <row r="48" spans="1:11" ht="15.5" x14ac:dyDescent="0.35">
      <c r="A48" s="45" t="s">
        <v>336</v>
      </c>
      <c r="B48" s="45" t="s">
        <v>344</v>
      </c>
      <c r="C48" s="60">
        <v>43970</v>
      </c>
      <c r="D48" s="45">
        <v>1689</v>
      </c>
      <c r="E48" s="45"/>
      <c r="F48" s="45" t="s">
        <v>338</v>
      </c>
      <c r="G48" s="45" t="s">
        <v>339</v>
      </c>
      <c r="H48" s="45">
        <v>1</v>
      </c>
      <c r="I48" s="45" t="s">
        <v>341</v>
      </c>
      <c r="J48" s="45">
        <v>38.493429999999996</v>
      </c>
      <c r="K48" s="45">
        <v>-121.58378</v>
      </c>
    </row>
    <row r="49" spans="1:11" ht="15.5" x14ac:dyDescent="0.35">
      <c r="A49" s="45" t="s">
        <v>336</v>
      </c>
      <c r="B49" s="45" t="s">
        <v>344</v>
      </c>
      <c r="C49" s="60">
        <v>43970</v>
      </c>
      <c r="D49" s="45">
        <v>1693</v>
      </c>
      <c r="E49" s="45"/>
      <c r="F49" s="45" t="s">
        <v>338</v>
      </c>
      <c r="G49" s="45" t="s">
        <v>339</v>
      </c>
      <c r="H49" s="45">
        <v>1</v>
      </c>
      <c r="I49" s="45" t="s">
        <v>341</v>
      </c>
      <c r="J49" s="45">
        <v>38.406329999999997</v>
      </c>
      <c r="K49" s="45">
        <v>-121.61521</v>
      </c>
    </row>
    <row r="50" spans="1:11" ht="15.5" x14ac:dyDescent="0.35">
      <c r="A50" s="45" t="s">
        <v>336</v>
      </c>
      <c r="B50" s="45" t="s">
        <v>344</v>
      </c>
      <c r="C50" s="60">
        <v>43971</v>
      </c>
      <c r="D50" s="45">
        <v>1720</v>
      </c>
      <c r="E50" s="45"/>
      <c r="F50" s="45" t="s">
        <v>338</v>
      </c>
      <c r="G50" s="45" t="s">
        <v>339</v>
      </c>
      <c r="H50" s="45">
        <v>1</v>
      </c>
      <c r="I50" s="45" t="s">
        <v>341</v>
      </c>
      <c r="J50" s="45">
        <v>38.334299999999999</v>
      </c>
      <c r="K50" s="45">
        <v>-121.64700000000001</v>
      </c>
    </row>
    <row r="51" spans="1:11" ht="15.5" x14ac:dyDescent="0.35">
      <c r="A51" s="45" t="s">
        <v>336</v>
      </c>
      <c r="B51" s="45" t="s">
        <v>344</v>
      </c>
      <c r="C51" s="60">
        <v>43956</v>
      </c>
      <c r="D51" s="45">
        <v>1541</v>
      </c>
      <c r="E51" s="45"/>
      <c r="F51" s="45" t="s">
        <v>338</v>
      </c>
      <c r="G51" s="45" t="s">
        <v>339</v>
      </c>
      <c r="H51" s="45">
        <v>1</v>
      </c>
      <c r="I51" s="45" t="s">
        <v>341</v>
      </c>
      <c r="J51" s="45">
        <v>38.370829999999998</v>
      </c>
      <c r="K51" s="45">
        <v>-121.63185</v>
      </c>
    </row>
    <row r="52" spans="1:11" ht="15.5" x14ac:dyDescent="0.35">
      <c r="A52" s="45" t="s">
        <v>336</v>
      </c>
      <c r="B52" s="45" t="s">
        <v>344</v>
      </c>
      <c r="C52" s="60">
        <v>43971</v>
      </c>
      <c r="D52" s="45">
        <v>1728</v>
      </c>
      <c r="E52" s="45"/>
      <c r="F52" s="45" t="s">
        <v>338</v>
      </c>
      <c r="G52" s="45" t="s">
        <v>339</v>
      </c>
      <c r="H52" s="45">
        <v>1</v>
      </c>
      <c r="I52" s="45" t="s">
        <v>341</v>
      </c>
      <c r="J52" s="45">
        <v>38.3583</v>
      </c>
      <c r="K52" s="45">
        <v>-121.63628</v>
      </c>
    </row>
    <row r="53" spans="1:11" ht="15.5" x14ac:dyDescent="0.35">
      <c r="A53" s="45" t="s">
        <v>336</v>
      </c>
      <c r="B53" s="45" t="s">
        <v>344</v>
      </c>
      <c r="C53" s="60">
        <v>43971</v>
      </c>
      <c r="D53" s="45">
        <v>1728</v>
      </c>
      <c r="E53" s="45"/>
      <c r="F53" s="45" t="s">
        <v>338</v>
      </c>
      <c r="G53" s="45" t="s">
        <v>339</v>
      </c>
      <c r="H53" s="45">
        <v>1</v>
      </c>
      <c r="I53" s="45" t="s">
        <v>341</v>
      </c>
      <c r="J53" s="45">
        <v>38.3583</v>
      </c>
      <c r="K53" s="45">
        <v>-121.63628</v>
      </c>
    </row>
    <row r="54" spans="1:11" ht="15.5" x14ac:dyDescent="0.35">
      <c r="A54" s="45" t="s">
        <v>336</v>
      </c>
      <c r="B54" s="45" t="s">
        <v>344</v>
      </c>
      <c r="C54" s="60">
        <v>43970</v>
      </c>
      <c r="D54" s="45">
        <v>1688</v>
      </c>
      <c r="E54" s="45"/>
      <c r="F54" s="45" t="s">
        <v>338</v>
      </c>
      <c r="G54" s="45" t="s">
        <v>339</v>
      </c>
      <c r="H54" s="45">
        <v>1</v>
      </c>
      <c r="I54" s="45" t="s">
        <v>341</v>
      </c>
      <c r="J54" s="45">
        <v>38.319380000000002</v>
      </c>
      <c r="K54" s="45">
        <v>-121.65044</v>
      </c>
    </row>
    <row r="55" spans="1:11" ht="15.5" x14ac:dyDescent="0.35">
      <c r="A55" s="45" t="s">
        <v>336</v>
      </c>
      <c r="B55" s="45" t="s">
        <v>344</v>
      </c>
      <c r="C55" s="60">
        <v>43971</v>
      </c>
      <c r="D55" s="45">
        <v>1723</v>
      </c>
      <c r="E55" s="45"/>
      <c r="F55" s="45" t="s">
        <v>338</v>
      </c>
      <c r="G55" s="45" t="s">
        <v>339</v>
      </c>
      <c r="H55" s="45">
        <v>1</v>
      </c>
      <c r="I55" s="45" t="s">
        <v>341</v>
      </c>
      <c r="J55" s="45">
        <v>38.334299999999999</v>
      </c>
      <c r="K55" s="45">
        <v>-121.64700000000001</v>
      </c>
    </row>
    <row r="56" spans="1:11" ht="15.5" x14ac:dyDescent="0.35">
      <c r="A56" s="45" t="s">
        <v>336</v>
      </c>
      <c r="B56" s="45" t="s">
        <v>344</v>
      </c>
      <c r="C56" s="60">
        <v>43984</v>
      </c>
      <c r="D56" s="45">
        <v>1854</v>
      </c>
      <c r="E56" s="45"/>
      <c r="F56" s="45" t="s">
        <v>338</v>
      </c>
      <c r="G56" s="45" t="s">
        <v>339</v>
      </c>
      <c r="H56" s="45">
        <v>1</v>
      </c>
      <c r="I56" s="45" t="s">
        <v>343</v>
      </c>
      <c r="J56" s="45">
        <v>38.141979999999997</v>
      </c>
      <c r="K56" s="45">
        <v>-122.06095000000001</v>
      </c>
    </row>
    <row r="57" spans="1:11" ht="15.5" x14ac:dyDescent="0.35">
      <c r="A57" s="45" t="s">
        <v>336</v>
      </c>
      <c r="B57" s="45" t="s">
        <v>344</v>
      </c>
      <c r="C57" s="60">
        <v>43984</v>
      </c>
      <c r="D57" s="45">
        <v>1857</v>
      </c>
      <c r="E57" s="45"/>
      <c r="F57" s="45" t="s">
        <v>338</v>
      </c>
      <c r="G57" s="45" t="s">
        <v>339</v>
      </c>
      <c r="H57" s="45">
        <v>1</v>
      </c>
      <c r="I57" s="45" t="s">
        <v>341</v>
      </c>
      <c r="J57" s="45">
        <v>38.361609999999999</v>
      </c>
      <c r="K57" s="45">
        <v>-121.63608000000001</v>
      </c>
    </row>
    <row r="58" spans="1:11" ht="15.5" x14ac:dyDescent="0.35">
      <c r="A58" s="45" t="s">
        <v>345</v>
      </c>
      <c r="B58" s="45" t="s">
        <v>346</v>
      </c>
      <c r="C58" s="60">
        <v>43907</v>
      </c>
      <c r="D58" s="45">
        <v>6</v>
      </c>
      <c r="E58" s="45">
        <v>513</v>
      </c>
      <c r="F58" s="45">
        <v>3</v>
      </c>
      <c r="G58" s="45" t="s">
        <v>339</v>
      </c>
      <c r="H58" s="45">
        <v>1</v>
      </c>
      <c r="I58" s="45" t="s">
        <v>342</v>
      </c>
      <c r="J58" s="45">
        <v>38.058861110000002</v>
      </c>
      <c r="K58" s="45">
        <v>-121.86775</v>
      </c>
    </row>
    <row r="59" spans="1:11" ht="15.5" x14ac:dyDescent="0.35">
      <c r="A59" s="45" t="s">
        <v>345</v>
      </c>
      <c r="B59" s="45" t="s">
        <v>346</v>
      </c>
      <c r="C59" s="60">
        <v>43907</v>
      </c>
      <c r="D59" s="45">
        <v>6</v>
      </c>
      <c r="E59" s="45">
        <v>513</v>
      </c>
      <c r="F59" s="45">
        <v>3</v>
      </c>
      <c r="G59" s="45" t="s">
        <v>339</v>
      </c>
      <c r="H59" s="45">
        <v>1</v>
      </c>
      <c r="I59" s="45" t="s">
        <v>342</v>
      </c>
      <c r="J59" s="45">
        <v>38.058861110000002</v>
      </c>
      <c r="K59" s="45">
        <v>-121.86775</v>
      </c>
    </row>
    <row r="60" spans="1:11" ht="15.5" x14ac:dyDescent="0.35">
      <c r="A60" s="45" t="s">
        <v>345</v>
      </c>
      <c r="B60" s="45" t="s">
        <v>346</v>
      </c>
      <c r="C60" s="60">
        <v>43907</v>
      </c>
      <c r="D60" s="45">
        <v>6</v>
      </c>
      <c r="E60" s="45">
        <v>513</v>
      </c>
      <c r="F60" s="45">
        <v>3</v>
      </c>
      <c r="G60" s="45" t="s">
        <v>339</v>
      </c>
      <c r="H60" s="45">
        <v>1</v>
      </c>
      <c r="I60" s="45" t="s">
        <v>342</v>
      </c>
      <c r="J60" s="45">
        <v>38.058861110000002</v>
      </c>
      <c r="K60" s="45">
        <v>-121.86775</v>
      </c>
    </row>
    <row r="61" spans="1:11" ht="15.5" x14ac:dyDescent="0.35">
      <c r="A61" s="45" t="s">
        <v>345</v>
      </c>
      <c r="B61" s="45" t="s">
        <v>346</v>
      </c>
      <c r="C61" s="60">
        <v>43907</v>
      </c>
      <c r="D61" s="45">
        <v>6</v>
      </c>
      <c r="E61" s="45">
        <v>513</v>
      </c>
      <c r="F61" s="45">
        <v>3</v>
      </c>
      <c r="G61" s="45" t="s">
        <v>339</v>
      </c>
      <c r="H61" s="45">
        <v>1</v>
      </c>
      <c r="I61" s="45" t="s">
        <v>342</v>
      </c>
      <c r="J61" s="45">
        <v>38.058861110000002</v>
      </c>
      <c r="K61" s="45">
        <v>-121.86775</v>
      </c>
    </row>
    <row r="62" spans="1:11" ht="15.5" x14ac:dyDescent="0.35">
      <c r="A62" s="45" t="s">
        <v>345</v>
      </c>
      <c r="B62" s="45" t="s">
        <v>346</v>
      </c>
      <c r="C62" s="60">
        <v>43907</v>
      </c>
      <c r="D62" s="45">
        <v>6</v>
      </c>
      <c r="E62" s="45">
        <v>513</v>
      </c>
      <c r="F62" s="45">
        <v>3</v>
      </c>
      <c r="G62" s="45" t="s">
        <v>339</v>
      </c>
      <c r="H62" s="45">
        <v>1</v>
      </c>
      <c r="I62" s="45" t="s">
        <v>342</v>
      </c>
      <c r="J62" s="45">
        <v>38.058861110000002</v>
      </c>
      <c r="K62" s="45">
        <v>-121.86775</v>
      </c>
    </row>
    <row r="63" spans="1:11" ht="15.5" x14ac:dyDescent="0.35">
      <c r="A63" s="45" t="s">
        <v>345</v>
      </c>
      <c r="B63" s="45" t="s">
        <v>346</v>
      </c>
      <c r="C63" s="60">
        <v>43907</v>
      </c>
      <c r="D63" s="45">
        <v>6</v>
      </c>
      <c r="E63" s="45">
        <v>513</v>
      </c>
      <c r="F63" s="45">
        <v>3</v>
      </c>
      <c r="G63" s="45" t="s">
        <v>339</v>
      </c>
      <c r="H63" s="45">
        <v>1</v>
      </c>
      <c r="I63" s="45" t="s">
        <v>342</v>
      </c>
      <c r="J63" s="45">
        <v>38.058861110000002</v>
      </c>
      <c r="K63" s="45">
        <v>-121.86775</v>
      </c>
    </row>
    <row r="64" spans="1:11" ht="15.5" x14ac:dyDescent="0.35">
      <c r="A64" s="45" t="s">
        <v>345</v>
      </c>
      <c r="B64" s="45" t="s">
        <v>346</v>
      </c>
      <c r="C64" s="60">
        <v>43907</v>
      </c>
      <c r="D64" s="45">
        <v>6</v>
      </c>
      <c r="E64" s="45">
        <v>513</v>
      </c>
      <c r="F64" s="45">
        <v>3</v>
      </c>
      <c r="G64" s="45" t="s">
        <v>339</v>
      </c>
      <c r="H64" s="45">
        <v>1</v>
      </c>
      <c r="I64" s="45" t="s">
        <v>342</v>
      </c>
      <c r="J64" s="45">
        <v>38.058861110000002</v>
      </c>
      <c r="K64" s="45">
        <v>-121.86775</v>
      </c>
    </row>
    <row r="65" spans="1:11" ht="15.5" x14ac:dyDescent="0.35">
      <c r="A65" s="45" t="s">
        <v>345</v>
      </c>
      <c r="B65" s="45" t="s">
        <v>346</v>
      </c>
      <c r="C65" s="60">
        <v>43908</v>
      </c>
      <c r="D65" s="45">
        <v>6</v>
      </c>
      <c r="E65" s="45">
        <v>405</v>
      </c>
      <c r="F65" s="45">
        <v>3</v>
      </c>
      <c r="G65" s="45" t="s">
        <v>339</v>
      </c>
      <c r="H65" s="45">
        <v>1</v>
      </c>
      <c r="I65" s="45" t="s">
        <v>347</v>
      </c>
      <c r="J65" s="45">
        <v>38.039916669999997</v>
      </c>
      <c r="K65" s="45">
        <v>-122.1467222</v>
      </c>
    </row>
    <row r="66" spans="1:11" ht="15.5" x14ac:dyDescent="0.35">
      <c r="A66" s="45" t="s">
        <v>345</v>
      </c>
      <c r="B66" s="45" t="s">
        <v>346</v>
      </c>
      <c r="C66" s="60">
        <v>43908</v>
      </c>
      <c r="D66" s="45">
        <v>6</v>
      </c>
      <c r="E66" s="45">
        <v>405</v>
      </c>
      <c r="F66" s="45">
        <v>3</v>
      </c>
      <c r="G66" s="45" t="s">
        <v>339</v>
      </c>
      <c r="H66" s="45">
        <v>1</v>
      </c>
      <c r="I66" s="45" t="s">
        <v>347</v>
      </c>
      <c r="J66" s="45">
        <v>38.039916669999997</v>
      </c>
      <c r="K66" s="45">
        <v>-122.1467222</v>
      </c>
    </row>
    <row r="67" spans="1:11" ht="15.5" x14ac:dyDescent="0.35">
      <c r="A67" s="45" t="s">
        <v>345</v>
      </c>
      <c r="B67" s="45" t="s">
        <v>346</v>
      </c>
      <c r="C67" s="60">
        <v>43908</v>
      </c>
      <c r="D67" s="45">
        <v>6</v>
      </c>
      <c r="E67" s="45">
        <v>405</v>
      </c>
      <c r="F67" s="45">
        <v>3</v>
      </c>
      <c r="G67" s="45" t="s">
        <v>339</v>
      </c>
      <c r="H67" s="45">
        <v>1</v>
      </c>
      <c r="I67" s="45" t="s">
        <v>347</v>
      </c>
      <c r="J67" s="45">
        <v>38.039916669999997</v>
      </c>
      <c r="K67" s="45">
        <v>-122.1467222</v>
      </c>
    </row>
    <row r="68" spans="1:11" ht="15.5" x14ac:dyDescent="0.35">
      <c r="A68" s="45" t="s">
        <v>345</v>
      </c>
      <c r="B68" s="45" t="s">
        <v>346</v>
      </c>
      <c r="C68" s="60">
        <v>43908</v>
      </c>
      <c r="D68" s="45">
        <v>6</v>
      </c>
      <c r="E68" s="45">
        <v>405</v>
      </c>
      <c r="F68" s="45">
        <v>3</v>
      </c>
      <c r="G68" s="45" t="s">
        <v>339</v>
      </c>
      <c r="H68" s="45">
        <v>1</v>
      </c>
      <c r="I68" s="45" t="s">
        <v>347</v>
      </c>
      <c r="J68" s="45">
        <v>38.039916669999997</v>
      </c>
      <c r="K68" s="45">
        <v>-122.1467222</v>
      </c>
    </row>
    <row r="69" spans="1:11" ht="15.5" x14ac:dyDescent="0.35">
      <c r="A69" s="45" t="s">
        <v>345</v>
      </c>
      <c r="B69" s="45" t="s">
        <v>346</v>
      </c>
      <c r="C69" s="60">
        <v>43908</v>
      </c>
      <c r="D69" s="45">
        <v>6</v>
      </c>
      <c r="E69" s="45">
        <v>508</v>
      </c>
      <c r="F69" s="45">
        <v>3</v>
      </c>
      <c r="G69" s="45" t="s">
        <v>339</v>
      </c>
      <c r="H69" s="45">
        <v>1</v>
      </c>
      <c r="I69" s="45" t="s">
        <v>342</v>
      </c>
      <c r="J69" s="45">
        <v>38.047166670000003</v>
      </c>
      <c r="K69" s="45">
        <v>-121.9172222</v>
      </c>
    </row>
    <row r="70" spans="1:11" ht="15.5" x14ac:dyDescent="0.35">
      <c r="A70" s="45" t="s">
        <v>345</v>
      </c>
      <c r="B70" s="45" t="s">
        <v>346</v>
      </c>
      <c r="C70" s="60">
        <v>43908</v>
      </c>
      <c r="D70" s="45">
        <v>6</v>
      </c>
      <c r="E70" s="45">
        <v>508</v>
      </c>
      <c r="F70" s="45">
        <v>3</v>
      </c>
      <c r="G70" s="45" t="s">
        <v>339</v>
      </c>
      <c r="H70" s="45">
        <v>1</v>
      </c>
      <c r="I70" s="45" t="s">
        <v>342</v>
      </c>
      <c r="J70" s="45">
        <v>38.047166670000003</v>
      </c>
      <c r="K70" s="45">
        <v>-121.9172222</v>
      </c>
    </row>
    <row r="71" spans="1:11" ht="15.5" x14ac:dyDescent="0.35">
      <c r="A71" s="45" t="s">
        <v>345</v>
      </c>
      <c r="B71" s="45" t="s">
        <v>346</v>
      </c>
      <c r="C71" s="60">
        <v>43908</v>
      </c>
      <c r="D71" s="45">
        <v>6</v>
      </c>
      <c r="E71" s="45">
        <v>508</v>
      </c>
      <c r="F71" s="45">
        <v>3</v>
      </c>
      <c r="G71" s="45" t="s">
        <v>339</v>
      </c>
      <c r="H71" s="45">
        <v>1</v>
      </c>
      <c r="I71" s="45" t="s">
        <v>342</v>
      </c>
      <c r="J71" s="45">
        <v>38.047166670000003</v>
      </c>
      <c r="K71" s="45">
        <v>-121.9172222</v>
      </c>
    </row>
    <row r="72" spans="1:11" ht="15.5" x14ac:dyDescent="0.35">
      <c r="A72" s="45" t="s">
        <v>345</v>
      </c>
      <c r="B72" s="45" t="s">
        <v>346</v>
      </c>
      <c r="C72" s="60">
        <v>43908</v>
      </c>
      <c r="D72" s="45">
        <v>6</v>
      </c>
      <c r="E72" s="45">
        <v>508</v>
      </c>
      <c r="F72" s="45">
        <v>3</v>
      </c>
      <c r="G72" s="45" t="s">
        <v>339</v>
      </c>
      <c r="H72" s="45">
        <v>1</v>
      </c>
      <c r="I72" s="45" t="s">
        <v>342</v>
      </c>
      <c r="J72" s="45">
        <v>38.047166670000003</v>
      </c>
      <c r="K72" s="45">
        <v>-121.9172222</v>
      </c>
    </row>
    <row r="73" spans="1:11" ht="15.5" x14ac:dyDescent="0.35">
      <c r="A73" s="45" t="s">
        <v>345</v>
      </c>
      <c r="B73" s="45" t="s">
        <v>346</v>
      </c>
      <c r="C73" s="60">
        <v>43908</v>
      </c>
      <c r="D73" s="45">
        <v>6</v>
      </c>
      <c r="E73" s="45">
        <v>508</v>
      </c>
      <c r="F73" s="45">
        <v>3</v>
      </c>
      <c r="G73" s="45" t="s">
        <v>339</v>
      </c>
      <c r="H73" s="45">
        <v>1</v>
      </c>
      <c r="I73" s="45" t="s">
        <v>342</v>
      </c>
      <c r="J73" s="45">
        <v>38.047166670000003</v>
      </c>
      <c r="K73" s="45">
        <v>-121.9172222</v>
      </c>
    </row>
    <row r="74" spans="1:11" ht="15.5" x14ac:dyDescent="0.35">
      <c r="A74" s="45" t="s">
        <v>345</v>
      </c>
      <c r="B74" s="45" t="s">
        <v>346</v>
      </c>
      <c r="C74" s="60">
        <v>43908</v>
      </c>
      <c r="D74" s="45">
        <v>6</v>
      </c>
      <c r="E74" s="45">
        <v>508</v>
      </c>
      <c r="F74" s="45">
        <v>3</v>
      </c>
      <c r="G74" s="45" t="s">
        <v>339</v>
      </c>
      <c r="H74" s="45">
        <v>1</v>
      </c>
      <c r="I74" s="45" t="s">
        <v>342</v>
      </c>
      <c r="J74" s="45">
        <v>38.047166670000003</v>
      </c>
      <c r="K74" s="45">
        <v>-121.9172222</v>
      </c>
    </row>
    <row r="75" spans="1:11" ht="15.5" x14ac:dyDescent="0.35">
      <c r="A75" s="45" t="s">
        <v>345</v>
      </c>
      <c r="B75" s="45" t="s">
        <v>346</v>
      </c>
      <c r="C75" s="60">
        <v>43908</v>
      </c>
      <c r="D75" s="45">
        <v>6</v>
      </c>
      <c r="E75" s="45">
        <v>508</v>
      </c>
      <c r="F75" s="45">
        <v>3</v>
      </c>
      <c r="G75" s="45" t="s">
        <v>339</v>
      </c>
      <c r="H75" s="45">
        <v>1</v>
      </c>
      <c r="I75" s="45" t="s">
        <v>342</v>
      </c>
      <c r="J75" s="45">
        <v>38.047166670000003</v>
      </c>
      <c r="K75" s="45">
        <v>-121.9172222</v>
      </c>
    </row>
    <row r="76" spans="1:11" ht="15.5" x14ac:dyDescent="0.35">
      <c r="A76" s="45" t="s">
        <v>345</v>
      </c>
      <c r="B76" s="45" t="s">
        <v>346</v>
      </c>
      <c r="C76" s="60">
        <v>43908</v>
      </c>
      <c r="D76" s="45">
        <v>6</v>
      </c>
      <c r="E76" s="45">
        <v>508</v>
      </c>
      <c r="F76" s="45">
        <v>3</v>
      </c>
      <c r="G76" s="45" t="s">
        <v>339</v>
      </c>
      <c r="H76" s="45">
        <v>1</v>
      </c>
      <c r="I76" s="45" t="s">
        <v>342</v>
      </c>
      <c r="J76" s="45">
        <v>38.047166670000003</v>
      </c>
      <c r="K76" s="45">
        <v>-121.9172222</v>
      </c>
    </row>
    <row r="77" spans="1:11" ht="15.5" x14ac:dyDescent="0.35">
      <c r="A77" s="45" t="s">
        <v>345</v>
      </c>
      <c r="B77" s="45" t="s">
        <v>348</v>
      </c>
      <c r="C77" s="60">
        <v>43845</v>
      </c>
      <c r="D77" s="45">
        <v>1</v>
      </c>
      <c r="E77" s="45">
        <v>704</v>
      </c>
      <c r="F77" s="45">
        <v>24</v>
      </c>
      <c r="G77" s="45" t="s">
        <v>339</v>
      </c>
      <c r="H77" s="45">
        <v>1</v>
      </c>
      <c r="I77" s="45" t="s">
        <v>349</v>
      </c>
      <c r="J77" s="45">
        <v>38.06658333</v>
      </c>
      <c r="K77" s="45">
        <v>-121.7903111</v>
      </c>
    </row>
    <row r="78" spans="1:11" ht="15.5" x14ac:dyDescent="0.35">
      <c r="A78" s="45" t="s">
        <v>345</v>
      </c>
      <c r="B78" s="45" t="s">
        <v>348</v>
      </c>
      <c r="C78" s="60">
        <v>43873</v>
      </c>
      <c r="D78" s="45">
        <v>2</v>
      </c>
      <c r="E78" s="45">
        <v>707</v>
      </c>
      <c r="F78" s="45">
        <v>24</v>
      </c>
      <c r="G78" s="45" t="s">
        <v>339</v>
      </c>
      <c r="H78" s="45">
        <v>1</v>
      </c>
      <c r="I78" s="45" t="s">
        <v>349</v>
      </c>
      <c r="J78" s="45">
        <v>38.114694440000001</v>
      </c>
      <c r="K78" s="45">
        <v>-121.7078611</v>
      </c>
    </row>
    <row r="79" spans="1:11" ht="15.5" x14ac:dyDescent="0.35">
      <c r="A79" s="45" t="s">
        <v>350</v>
      </c>
      <c r="B79" s="45" t="s">
        <v>351</v>
      </c>
      <c r="C79" s="60">
        <v>43903</v>
      </c>
      <c r="D79" s="45"/>
      <c r="E79" s="45"/>
      <c r="F79" s="45"/>
      <c r="G79" s="45" t="s">
        <v>339</v>
      </c>
      <c r="H79" s="45">
        <v>1</v>
      </c>
      <c r="I79" s="45" t="s">
        <v>352</v>
      </c>
      <c r="J79" s="45">
        <v>37.815869999999997</v>
      </c>
      <c r="K79" s="45">
        <v>-121.5591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4976-D574-4F55-94EF-AC7A51A72038}">
  <dimension ref="A1:M280"/>
  <sheetViews>
    <sheetView topLeftCell="A4" zoomScale="90" zoomScaleNormal="90" workbookViewId="0">
      <selection activeCell="B16" sqref="B16"/>
    </sheetView>
  </sheetViews>
  <sheetFormatPr defaultColWidth="9.08984375" defaultRowHeight="15.5" x14ac:dyDescent="0.35"/>
  <cols>
    <col min="1" max="1" width="11.54296875" style="18" bestFit="1" customWidth="1"/>
    <col min="2" max="2" width="39.54296875" style="18" customWidth="1"/>
    <col min="3" max="3" width="30.1796875" style="18" customWidth="1"/>
    <col min="4" max="4" width="33.81640625" style="18" customWidth="1"/>
    <col min="5" max="5" width="41.08984375" style="21" customWidth="1"/>
    <col min="6" max="6" width="31.6328125" style="21" customWidth="1"/>
    <col min="7" max="7" width="35.36328125" style="21" customWidth="1"/>
    <col min="8" max="8" width="37.26953125" style="18" customWidth="1"/>
    <col min="9" max="9" width="27.81640625" style="18" customWidth="1"/>
    <col min="10" max="10" width="31.54296875" style="18" customWidth="1"/>
    <col min="11" max="11" width="39" style="18" customWidth="1"/>
    <col min="12" max="12" width="29.6328125" style="18" customWidth="1"/>
    <col min="13" max="13" width="33.1796875" style="18" customWidth="1"/>
    <col min="14" max="16384" width="9.08984375" style="18"/>
  </cols>
  <sheetData>
    <row r="1" spans="1:13" s="93" customFormat="1" x14ac:dyDescent="0.35">
      <c r="A1" s="90" t="s">
        <v>217</v>
      </c>
      <c r="B1" s="91" t="s">
        <v>125</v>
      </c>
      <c r="C1" s="91" t="s">
        <v>128</v>
      </c>
      <c r="D1" s="91" t="s">
        <v>129</v>
      </c>
      <c r="E1" s="91" t="s">
        <v>130</v>
      </c>
      <c r="F1" s="91" t="s">
        <v>132</v>
      </c>
      <c r="G1" s="91" t="s">
        <v>133</v>
      </c>
      <c r="H1" s="91" t="s">
        <v>134</v>
      </c>
      <c r="I1" s="91" t="s">
        <v>135</v>
      </c>
      <c r="J1" s="91" t="s">
        <v>136</v>
      </c>
      <c r="K1" s="92" t="s">
        <v>137</v>
      </c>
      <c r="L1" s="92" t="s">
        <v>138</v>
      </c>
      <c r="M1" s="92" t="s">
        <v>139</v>
      </c>
    </row>
    <row r="2" spans="1:13" x14ac:dyDescent="0.35">
      <c r="A2" s="15">
        <v>44105</v>
      </c>
      <c r="B2" s="16"/>
      <c r="C2" s="16"/>
      <c r="D2" s="16"/>
      <c r="E2" s="16"/>
      <c r="F2" s="16"/>
      <c r="G2" s="16"/>
    </row>
    <row r="3" spans="1:13" x14ac:dyDescent="0.35">
      <c r="A3" s="15">
        <v>44106</v>
      </c>
      <c r="B3" s="16"/>
      <c r="C3" s="16"/>
      <c r="D3" s="16"/>
      <c r="E3" s="16"/>
      <c r="F3" s="16"/>
      <c r="G3" s="16"/>
      <c r="K3" s="28"/>
      <c r="L3" s="28"/>
      <c r="M3" s="28"/>
    </row>
    <row r="4" spans="1:13" x14ac:dyDescent="0.35">
      <c r="A4" s="15">
        <v>44107</v>
      </c>
      <c r="B4" s="16"/>
      <c r="C4" s="16"/>
      <c r="D4" s="16"/>
      <c r="E4" s="16"/>
      <c r="F4" s="16"/>
      <c r="G4" s="16"/>
      <c r="K4" s="28"/>
      <c r="L4" s="28"/>
      <c r="M4" s="28"/>
    </row>
    <row r="5" spans="1:13" x14ac:dyDescent="0.35">
      <c r="A5" s="15">
        <v>44108</v>
      </c>
      <c r="B5" s="16"/>
      <c r="C5" s="16"/>
      <c r="D5" s="16"/>
      <c r="E5" s="16"/>
      <c r="F5" s="16"/>
      <c r="G5" s="16"/>
      <c r="K5" s="28"/>
      <c r="L5" s="28"/>
      <c r="M5" s="28"/>
    </row>
    <row r="6" spans="1:13" x14ac:dyDescent="0.35">
      <c r="A6" s="15">
        <v>44109</v>
      </c>
      <c r="B6" s="16"/>
      <c r="C6" s="16"/>
      <c r="D6" s="16"/>
      <c r="E6" s="16"/>
      <c r="F6" s="16"/>
      <c r="G6" s="16"/>
      <c r="K6" s="28"/>
      <c r="L6" s="28"/>
      <c r="M6" s="28"/>
    </row>
    <row r="7" spans="1:13" x14ac:dyDescent="0.35">
      <c r="A7" s="15">
        <v>44110</v>
      </c>
      <c r="B7" s="50">
        <v>99.5</v>
      </c>
      <c r="C7" s="50">
        <v>0.5</v>
      </c>
      <c r="D7" s="50">
        <v>0</v>
      </c>
      <c r="E7" s="50"/>
      <c r="F7" s="50"/>
      <c r="G7" s="50"/>
      <c r="H7" s="50">
        <v>99.5</v>
      </c>
      <c r="I7" s="50">
        <v>0.5</v>
      </c>
      <c r="J7" s="50">
        <v>0</v>
      </c>
      <c r="K7" s="50">
        <v>100</v>
      </c>
      <c r="L7" s="50">
        <v>0</v>
      </c>
      <c r="M7" s="50">
        <v>0</v>
      </c>
    </row>
    <row r="8" spans="1:13" x14ac:dyDescent="0.35">
      <c r="A8" s="15">
        <v>44111</v>
      </c>
      <c r="B8" s="50">
        <v>99.5</v>
      </c>
      <c r="C8" s="50">
        <v>0.5</v>
      </c>
      <c r="D8" s="50">
        <v>0</v>
      </c>
      <c r="E8" s="50"/>
      <c r="F8" s="50"/>
      <c r="G8" s="50"/>
      <c r="H8" s="50">
        <v>99.5</v>
      </c>
      <c r="I8" s="50">
        <v>0.5</v>
      </c>
      <c r="J8" s="50">
        <v>0</v>
      </c>
      <c r="K8" s="50">
        <v>100</v>
      </c>
      <c r="L8" s="50">
        <v>0</v>
      </c>
      <c r="M8" s="50">
        <v>0</v>
      </c>
    </row>
    <row r="9" spans="1:13" x14ac:dyDescent="0.35">
      <c r="A9" s="15">
        <v>44112</v>
      </c>
      <c r="B9" s="50">
        <v>99.5</v>
      </c>
      <c r="C9" s="50">
        <v>0.5</v>
      </c>
      <c r="D9" s="50">
        <v>0</v>
      </c>
      <c r="E9" s="50"/>
      <c r="F9" s="50"/>
      <c r="G9" s="50"/>
      <c r="H9" s="50">
        <v>99.5</v>
      </c>
      <c r="I9" s="50">
        <v>0.5</v>
      </c>
      <c r="J9" s="50">
        <v>0</v>
      </c>
      <c r="K9" s="50">
        <v>100</v>
      </c>
      <c r="L9" s="50">
        <v>0</v>
      </c>
      <c r="M9" s="50">
        <v>0</v>
      </c>
    </row>
    <row r="10" spans="1:13" x14ac:dyDescent="0.35">
      <c r="A10" s="15">
        <v>44113</v>
      </c>
      <c r="B10" s="50">
        <v>99.5</v>
      </c>
      <c r="C10" s="50">
        <v>0.5</v>
      </c>
      <c r="D10" s="50">
        <v>0</v>
      </c>
      <c r="E10" s="50"/>
      <c r="F10" s="50"/>
      <c r="G10" s="50"/>
      <c r="H10" s="50">
        <v>99.5</v>
      </c>
      <c r="I10" s="50">
        <v>0.5</v>
      </c>
      <c r="J10" s="50">
        <v>0</v>
      </c>
      <c r="K10" s="50">
        <v>100</v>
      </c>
      <c r="L10" s="50">
        <v>0</v>
      </c>
      <c r="M10" s="50">
        <v>0</v>
      </c>
    </row>
    <row r="11" spans="1:13" x14ac:dyDescent="0.35">
      <c r="A11" s="15">
        <v>44114</v>
      </c>
      <c r="B11" s="50">
        <v>99.5</v>
      </c>
      <c r="C11" s="50">
        <v>0.5</v>
      </c>
      <c r="D11" s="50">
        <v>0</v>
      </c>
      <c r="E11" s="50"/>
      <c r="F11" s="50"/>
      <c r="G11" s="50"/>
      <c r="H11" s="50">
        <v>99.5</v>
      </c>
      <c r="I11" s="50">
        <v>0.5</v>
      </c>
      <c r="J11" s="50">
        <v>0</v>
      </c>
      <c r="K11" s="50">
        <v>100</v>
      </c>
      <c r="L11" s="50">
        <v>0</v>
      </c>
      <c r="M11" s="50">
        <v>0</v>
      </c>
    </row>
    <row r="12" spans="1:13" x14ac:dyDescent="0.35">
      <c r="A12" s="15">
        <v>44115</v>
      </c>
      <c r="B12" s="50">
        <v>99.5</v>
      </c>
      <c r="C12" s="50">
        <v>0.5</v>
      </c>
      <c r="D12" s="50">
        <v>0</v>
      </c>
      <c r="E12" s="50"/>
      <c r="F12" s="50"/>
      <c r="G12" s="50"/>
      <c r="H12" s="50">
        <v>99.5</v>
      </c>
      <c r="I12" s="50">
        <v>0.5</v>
      </c>
      <c r="J12" s="50">
        <v>0</v>
      </c>
      <c r="K12" s="50">
        <v>100</v>
      </c>
      <c r="L12" s="50">
        <v>0</v>
      </c>
      <c r="M12" s="50">
        <v>0</v>
      </c>
    </row>
    <row r="13" spans="1:13" x14ac:dyDescent="0.35">
      <c r="A13" s="15">
        <v>44116</v>
      </c>
      <c r="B13" s="50">
        <v>99.5</v>
      </c>
      <c r="C13" s="50">
        <v>0.5</v>
      </c>
      <c r="D13" s="50">
        <v>0</v>
      </c>
      <c r="E13" s="50"/>
      <c r="F13" s="50"/>
      <c r="G13" s="50"/>
      <c r="H13" s="50">
        <v>99.5</v>
      </c>
      <c r="I13" s="50">
        <v>0.5</v>
      </c>
      <c r="J13" s="50">
        <v>0</v>
      </c>
      <c r="K13" s="50">
        <v>100</v>
      </c>
      <c r="L13" s="50">
        <v>0</v>
      </c>
      <c r="M13" s="50">
        <v>0</v>
      </c>
    </row>
    <row r="14" spans="1:13" x14ac:dyDescent="0.35">
      <c r="A14" s="15">
        <v>44117</v>
      </c>
      <c r="B14" s="50">
        <v>99.5</v>
      </c>
      <c r="C14" s="50">
        <v>0.5</v>
      </c>
      <c r="D14" s="50">
        <v>0</v>
      </c>
      <c r="E14" s="50"/>
      <c r="F14" s="50"/>
      <c r="G14" s="50"/>
      <c r="H14" s="50">
        <v>99.5</v>
      </c>
      <c r="I14" s="50">
        <v>0.5</v>
      </c>
      <c r="J14" s="50">
        <v>0</v>
      </c>
      <c r="K14" s="50">
        <v>100</v>
      </c>
      <c r="L14" s="50">
        <v>0</v>
      </c>
      <c r="M14" s="50">
        <v>0</v>
      </c>
    </row>
    <row r="15" spans="1:13" x14ac:dyDescent="0.35">
      <c r="A15" s="15">
        <v>44118</v>
      </c>
      <c r="B15" s="50">
        <v>99.5</v>
      </c>
      <c r="C15" s="50">
        <v>0.5</v>
      </c>
      <c r="D15" s="50">
        <v>0</v>
      </c>
      <c r="E15" s="50"/>
      <c r="F15" s="50"/>
      <c r="G15" s="50"/>
      <c r="H15" s="50">
        <v>99.5</v>
      </c>
      <c r="I15" s="50">
        <v>0.5</v>
      </c>
      <c r="J15" s="50">
        <v>0</v>
      </c>
      <c r="K15" s="50">
        <v>100</v>
      </c>
      <c r="L15" s="50">
        <v>0</v>
      </c>
      <c r="M15" s="50">
        <v>0</v>
      </c>
    </row>
    <row r="16" spans="1:13" x14ac:dyDescent="0.35">
      <c r="A16" s="15">
        <v>44119</v>
      </c>
      <c r="B16" s="50">
        <v>99.5</v>
      </c>
      <c r="C16" s="50">
        <v>0.5</v>
      </c>
      <c r="D16" s="50">
        <v>0</v>
      </c>
      <c r="E16" s="50"/>
      <c r="F16" s="50"/>
      <c r="G16" s="50"/>
      <c r="H16" s="50">
        <v>99.5</v>
      </c>
      <c r="I16" s="50">
        <v>0.5</v>
      </c>
      <c r="J16" s="50">
        <v>0</v>
      </c>
      <c r="K16" s="50">
        <v>100</v>
      </c>
      <c r="L16" s="50">
        <v>0</v>
      </c>
      <c r="M16" s="50">
        <v>0</v>
      </c>
    </row>
    <row r="17" spans="1:13" x14ac:dyDescent="0.35">
      <c r="A17" s="15">
        <v>44120</v>
      </c>
      <c r="B17" s="50">
        <v>99.5</v>
      </c>
      <c r="C17" s="50">
        <v>0.5</v>
      </c>
      <c r="D17" s="50">
        <v>0</v>
      </c>
      <c r="E17" s="50"/>
      <c r="F17" s="50"/>
      <c r="G17" s="50"/>
      <c r="H17" s="50">
        <v>99.5</v>
      </c>
      <c r="I17" s="50">
        <v>0.5</v>
      </c>
      <c r="J17" s="50">
        <v>0</v>
      </c>
      <c r="K17" s="50">
        <v>100</v>
      </c>
      <c r="L17" s="50">
        <v>0</v>
      </c>
      <c r="M17" s="50">
        <v>0</v>
      </c>
    </row>
    <row r="18" spans="1:13" x14ac:dyDescent="0.35">
      <c r="A18" s="15">
        <v>44121</v>
      </c>
      <c r="B18" s="50">
        <v>99.5</v>
      </c>
      <c r="C18" s="50">
        <v>0.5</v>
      </c>
      <c r="D18" s="50">
        <v>0</v>
      </c>
      <c r="E18" s="50"/>
      <c r="F18" s="50"/>
      <c r="G18" s="50"/>
      <c r="H18" s="50">
        <v>99.5</v>
      </c>
      <c r="I18" s="50">
        <v>0.5</v>
      </c>
      <c r="J18" s="50">
        <v>0</v>
      </c>
      <c r="K18" s="50">
        <v>100</v>
      </c>
      <c r="L18" s="50">
        <v>0</v>
      </c>
      <c r="M18" s="50">
        <v>0</v>
      </c>
    </row>
    <row r="19" spans="1:13" x14ac:dyDescent="0.35">
      <c r="A19" s="15">
        <v>44122</v>
      </c>
      <c r="B19" s="50">
        <v>99.5</v>
      </c>
      <c r="C19" s="50">
        <v>0.5</v>
      </c>
      <c r="D19" s="50">
        <v>0</v>
      </c>
      <c r="E19" s="50"/>
      <c r="F19" s="50"/>
      <c r="G19" s="50"/>
      <c r="H19" s="50">
        <v>99.5</v>
      </c>
      <c r="I19" s="50">
        <v>0.5</v>
      </c>
      <c r="J19" s="50">
        <v>0</v>
      </c>
      <c r="K19" s="50">
        <v>100</v>
      </c>
      <c r="L19" s="50">
        <v>0</v>
      </c>
      <c r="M19" s="50">
        <v>0</v>
      </c>
    </row>
    <row r="20" spans="1:13" x14ac:dyDescent="0.35">
      <c r="A20" s="15">
        <v>44123</v>
      </c>
      <c r="B20" s="50">
        <v>99.5</v>
      </c>
      <c r="C20" s="50">
        <v>0.5</v>
      </c>
      <c r="D20" s="50">
        <v>0</v>
      </c>
      <c r="E20" s="50"/>
      <c r="F20" s="50"/>
      <c r="G20" s="50"/>
      <c r="H20" s="50">
        <v>99.5</v>
      </c>
      <c r="I20" s="50">
        <v>0.5</v>
      </c>
      <c r="J20" s="50">
        <v>0</v>
      </c>
      <c r="K20" s="50">
        <v>100</v>
      </c>
      <c r="L20" s="50">
        <v>0</v>
      </c>
      <c r="M20" s="50">
        <v>0</v>
      </c>
    </row>
    <row r="21" spans="1:13" x14ac:dyDescent="0.35">
      <c r="A21" s="15">
        <v>44124</v>
      </c>
      <c r="B21" s="50">
        <v>99.5</v>
      </c>
      <c r="C21" s="50">
        <v>0.5</v>
      </c>
      <c r="D21" s="50">
        <v>0</v>
      </c>
      <c r="E21" s="50"/>
      <c r="F21" s="50"/>
      <c r="G21" s="50"/>
      <c r="H21" s="50">
        <v>99.5</v>
      </c>
      <c r="I21" s="50">
        <v>0.5</v>
      </c>
      <c r="J21" s="50">
        <v>0</v>
      </c>
      <c r="K21" s="50">
        <v>100</v>
      </c>
      <c r="L21" s="50">
        <v>0</v>
      </c>
      <c r="M21" s="50">
        <v>0</v>
      </c>
    </row>
    <row r="22" spans="1:13" x14ac:dyDescent="0.35">
      <c r="A22" s="15">
        <v>44125</v>
      </c>
      <c r="B22" s="50">
        <v>99.5</v>
      </c>
      <c r="C22" s="50">
        <v>0.5</v>
      </c>
      <c r="D22" s="50">
        <v>0</v>
      </c>
      <c r="E22" s="50"/>
      <c r="F22" s="50"/>
      <c r="G22" s="50"/>
      <c r="H22" s="50">
        <v>99.5</v>
      </c>
      <c r="I22" s="50">
        <v>0.5</v>
      </c>
      <c r="J22" s="50">
        <v>0</v>
      </c>
      <c r="K22" s="50">
        <v>100</v>
      </c>
      <c r="L22" s="50">
        <v>0</v>
      </c>
      <c r="M22" s="50">
        <v>0</v>
      </c>
    </row>
    <row r="23" spans="1:13" x14ac:dyDescent="0.35">
      <c r="A23" s="15">
        <v>44126</v>
      </c>
      <c r="B23" s="50">
        <v>99.5</v>
      </c>
      <c r="C23" s="50">
        <v>0.5</v>
      </c>
      <c r="D23" s="50">
        <v>0</v>
      </c>
      <c r="E23" s="50"/>
      <c r="F23" s="50"/>
      <c r="G23" s="50"/>
      <c r="H23" s="50">
        <v>99.5</v>
      </c>
      <c r="I23" s="50">
        <v>0.5</v>
      </c>
      <c r="J23" s="50">
        <v>0</v>
      </c>
      <c r="K23" s="50">
        <v>100</v>
      </c>
      <c r="L23" s="50">
        <v>0</v>
      </c>
      <c r="M23" s="50">
        <v>0</v>
      </c>
    </row>
    <row r="24" spans="1:13" x14ac:dyDescent="0.35">
      <c r="A24" s="15">
        <v>44127</v>
      </c>
      <c r="B24" s="50">
        <v>99.5</v>
      </c>
      <c r="C24" s="50">
        <v>0.5</v>
      </c>
      <c r="D24" s="50">
        <v>0</v>
      </c>
      <c r="E24" s="50"/>
      <c r="F24" s="50"/>
      <c r="G24" s="50"/>
      <c r="H24" s="50">
        <v>99.5</v>
      </c>
      <c r="I24" s="50">
        <v>0.5</v>
      </c>
      <c r="J24" s="50">
        <v>0</v>
      </c>
      <c r="K24" s="50">
        <v>100</v>
      </c>
      <c r="L24" s="50">
        <v>0</v>
      </c>
      <c r="M24" s="50">
        <v>0</v>
      </c>
    </row>
    <row r="25" spans="1:13" x14ac:dyDescent="0.35">
      <c r="A25" s="15">
        <v>44128</v>
      </c>
      <c r="B25" s="50">
        <v>99.5</v>
      </c>
      <c r="C25" s="50">
        <v>0.5</v>
      </c>
      <c r="D25" s="50">
        <v>0</v>
      </c>
      <c r="E25" s="50"/>
      <c r="F25" s="50"/>
      <c r="G25" s="50"/>
      <c r="H25" s="50">
        <v>99.5</v>
      </c>
      <c r="I25" s="50">
        <v>0.5</v>
      </c>
      <c r="J25" s="50">
        <v>0</v>
      </c>
      <c r="K25" s="50">
        <v>100</v>
      </c>
      <c r="L25" s="50">
        <v>0</v>
      </c>
      <c r="M25" s="50">
        <v>0</v>
      </c>
    </row>
    <row r="26" spans="1:13" x14ac:dyDescent="0.35">
      <c r="A26" s="15">
        <v>44129</v>
      </c>
      <c r="B26" s="50">
        <v>99.5</v>
      </c>
      <c r="C26" s="50">
        <v>0.5</v>
      </c>
      <c r="D26" s="50">
        <v>0</v>
      </c>
      <c r="E26" s="50"/>
      <c r="F26" s="50"/>
      <c r="G26" s="50"/>
      <c r="H26" s="50">
        <v>99.5</v>
      </c>
      <c r="I26" s="50">
        <v>0.5</v>
      </c>
      <c r="J26" s="50">
        <v>0</v>
      </c>
      <c r="K26" s="50">
        <v>100</v>
      </c>
      <c r="L26" s="50">
        <v>0</v>
      </c>
      <c r="M26" s="50">
        <v>0</v>
      </c>
    </row>
    <row r="27" spans="1:13" x14ac:dyDescent="0.35">
      <c r="A27" s="15">
        <v>44130</v>
      </c>
      <c r="B27" s="50">
        <v>99.5</v>
      </c>
      <c r="C27" s="50">
        <v>0.5</v>
      </c>
      <c r="D27" s="50">
        <v>0</v>
      </c>
      <c r="E27" s="50"/>
      <c r="F27" s="50"/>
      <c r="G27" s="50"/>
      <c r="H27" s="50">
        <v>99.5</v>
      </c>
      <c r="I27" s="50">
        <v>0.5</v>
      </c>
      <c r="J27" s="50">
        <v>0</v>
      </c>
      <c r="K27" s="50">
        <v>100</v>
      </c>
      <c r="L27" s="50">
        <v>0</v>
      </c>
      <c r="M27" s="50">
        <v>0</v>
      </c>
    </row>
    <row r="28" spans="1:13" x14ac:dyDescent="0.35">
      <c r="A28" s="15">
        <v>44131</v>
      </c>
      <c r="B28" s="50">
        <v>99.5</v>
      </c>
      <c r="C28" s="50">
        <v>0.5</v>
      </c>
      <c r="D28" s="50">
        <v>0</v>
      </c>
      <c r="E28" s="50"/>
      <c r="F28" s="50"/>
      <c r="G28" s="50"/>
      <c r="H28" s="50">
        <v>99.5</v>
      </c>
      <c r="I28" s="50">
        <v>0.5</v>
      </c>
      <c r="J28" s="50">
        <v>0</v>
      </c>
      <c r="K28" s="50">
        <v>99.5</v>
      </c>
      <c r="L28" s="50">
        <v>0.5</v>
      </c>
      <c r="M28" s="50">
        <v>0</v>
      </c>
    </row>
    <row r="29" spans="1:13" x14ac:dyDescent="0.35">
      <c r="A29" s="15">
        <v>44132</v>
      </c>
      <c r="B29" s="50">
        <v>99.5</v>
      </c>
      <c r="C29" s="50">
        <v>0.5</v>
      </c>
      <c r="D29" s="50">
        <v>0</v>
      </c>
      <c r="E29" s="50"/>
      <c r="F29" s="50"/>
      <c r="G29" s="50"/>
      <c r="H29" s="50">
        <v>99.5</v>
      </c>
      <c r="I29" s="50">
        <v>0.5</v>
      </c>
      <c r="J29" s="50">
        <v>0</v>
      </c>
      <c r="K29" s="50">
        <v>99.5</v>
      </c>
      <c r="L29" s="50">
        <v>0.5</v>
      </c>
      <c r="M29" s="50">
        <v>0</v>
      </c>
    </row>
    <row r="30" spans="1:13" x14ac:dyDescent="0.35">
      <c r="A30" s="15">
        <v>44133</v>
      </c>
      <c r="B30" s="50">
        <v>99.5</v>
      </c>
      <c r="C30" s="50">
        <v>0.5</v>
      </c>
      <c r="D30" s="50">
        <v>0</v>
      </c>
      <c r="E30" s="50"/>
      <c r="F30" s="50"/>
      <c r="G30" s="50"/>
      <c r="H30" s="50">
        <v>99.5</v>
      </c>
      <c r="I30" s="50">
        <v>0.5</v>
      </c>
      <c r="J30" s="50">
        <v>0</v>
      </c>
      <c r="K30" s="50">
        <v>99.5</v>
      </c>
      <c r="L30" s="50">
        <v>0.5</v>
      </c>
      <c r="M30" s="50">
        <v>0</v>
      </c>
    </row>
    <row r="31" spans="1:13" x14ac:dyDescent="0.35">
      <c r="A31" s="15">
        <v>44134</v>
      </c>
      <c r="B31" s="50">
        <v>99.5</v>
      </c>
      <c r="C31" s="50">
        <v>0.5</v>
      </c>
      <c r="D31" s="50">
        <v>0</v>
      </c>
      <c r="E31" s="50"/>
      <c r="F31" s="50"/>
      <c r="G31" s="50"/>
      <c r="H31" s="50">
        <v>99.5</v>
      </c>
      <c r="I31" s="50">
        <v>0.5</v>
      </c>
      <c r="J31" s="50">
        <v>0</v>
      </c>
      <c r="K31" s="50">
        <v>99.5</v>
      </c>
      <c r="L31" s="50">
        <v>0.5</v>
      </c>
      <c r="M31" s="50">
        <v>0</v>
      </c>
    </row>
    <row r="32" spans="1:13" x14ac:dyDescent="0.35">
      <c r="A32" s="15">
        <v>44135</v>
      </c>
      <c r="B32" s="50">
        <v>99.5</v>
      </c>
      <c r="C32" s="50">
        <v>0.5</v>
      </c>
      <c r="D32" s="50">
        <v>0</v>
      </c>
      <c r="E32" s="50"/>
      <c r="F32" s="50"/>
      <c r="G32" s="50"/>
      <c r="H32" s="50">
        <v>99.5</v>
      </c>
      <c r="I32" s="50">
        <v>0.5</v>
      </c>
      <c r="J32" s="50">
        <v>0</v>
      </c>
      <c r="K32" s="50">
        <v>99.5</v>
      </c>
      <c r="L32" s="50">
        <v>0.5</v>
      </c>
      <c r="M32" s="50">
        <v>0</v>
      </c>
    </row>
    <row r="33" spans="1:13" x14ac:dyDescent="0.35">
      <c r="A33" s="15">
        <v>44136</v>
      </c>
      <c r="B33" s="50">
        <v>99.5</v>
      </c>
      <c r="C33" s="50">
        <v>0.5</v>
      </c>
      <c r="D33" s="50">
        <v>0</v>
      </c>
      <c r="E33" s="50"/>
      <c r="F33" s="50"/>
      <c r="G33" s="50"/>
      <c r="H33" s="50">
        <v>99.5</v>
      </c>
      <c r="I33" s="50">
        <v>0.5</v>
      </c>
      <c r="J33" s="50">
        <v>0</v>
      </c>
      <c r="K33" s="50">
        <v>99.5</v>
      </c>
      <c r="L33" s="50">
        <v>0.5</v>
      </c>
      <c r="M33" s="50">
        <v>0</v>
      </c>
    </row>
    <row r="34" spans="1:13" x14ac:dyDescent="0.35">
      <c r="A34" s="15">
        <v>44137</v>
      </c>
      <c r="B34" s="50">
        <v>99.5</v>
      </c>
      <c r="C34" s="50">
        <v>0.5</v>
      </c>
      <c r="D34" s="50">
        <v>0</v>
      </c>
      <c r="E34" s="50"/>
      <c r="F34" s="50"/>
      <c r="G34" s="50"/>
      <c r="H34" s="50">
        <v>99.5</v>
      </c>
      <c r="I34" s="50">
        <v>0.5</v>
      </c>
      <c r="J34" s="50">
        <v>0</v>
      </c>
      <c r="K34" s="50">
        <v>99.5</v>
      </c>
      <c r="L34" s="50">
        <v>0.5</v>
      </c>
      <c r="M34" s="50">
        <v>0</v>
      </c>
    </row>
    <row r="35" spans="1:13" x14ac:dyDescent="0.35">
      <c r="A35" s="15">
        <v>44138</v>
      </c>
      <c r="B35" s="50">
        <v>99.5</v>
      </c>
      <c r="C35" s="50">
        <v>0.5</v>
      </c>
      <c r="D35" s="50">
        <v>0</v>
      </c>
      <c r="E35" s="50"/>
      <c r="F35" s="50"/>
      <c r="G35" s="50"/>
      <c r="H35" s="50">
        <v>99.5</v>
      </c>
      <c r="I35" s="50">
        <v>0.5</v>
      </c>
      <c r="J35" s="50">
        <v>0</v>
      </c>
      <c r="K35" s="50">
        <v>99.5</v>
      </c>
      <c r="L35" s="50">
        <v>0.5</v>
      </c>
      <c r="M35" s="50">
        <v>0</v>
      </c>
    </row>
    <row r="36" spans="1:13" x14ac:dyDescent="0.35">
      <c r="A36" s="15">
        <v>44139</v>
      </c>
      <c r="B36" s="50">
        <v>99.5</v>
      </c>
      <c r="C36" s="50">
        <v>0.5</v>
      </c>
      <c r="D36" s="50">
        <v>0</v>
      </c>
      <c r="E36" s="50"/>
      <c r="F36" s="50"/>
      <c r="G36" s="50"/>
      <c r="H36" s="50">
        <v>99.5</v>
      </c>
      <c r="I36" s="50">
        <v>0.5</v>
      </c>
      <c r="J36" s="50">
        <v>0</v>
      </c>
      <c r="K36" s="50">
        <v>99.5</v>
      </c>
      <c r="L36" s="50">
        <v>0.5</v>
      </c>
      <c r="M36" s="50">
        <v>0</v>
      </c>
    </row>
    <row r="37" spans="1:13" x14ac:dyDescent="0.35">
      <c r="A37" s="15">
        <v>44140</v>
      </c>
      <c r="B37" s="50">
        <v>99.5</v>
      </c>
      <c r="C37" s="50">
        <v>0.5</v>
      </c>
      <c r="D37" s="50">
        <v>0</v>
      </c>
      <c r="E37" s="50"/>
      <c r="F37" s="50"/>
      <c r="G37" s="50"/>
      <c r="H37" s="50">
        <v>99.5</v>
      </c>
      <c r="I37" s="50">
        <v>0.5</v>
      </c>
      <c r="J37" s="50">
        <v>0</v>
      </c>
      <c r="K37" s="50">
        <v>99.5</v>
      </c>
      <c r="L37" s="50">
        <v>0.5</v>
      </c>
      <c r="M37" s="50">
        <v>0</v>
      </c>
    </row>
    <row r="38" spans="1:13" x14ac:dyDescent="0.35">
      <c r="A38" s="15">
        <v>44141</v>
      </c>
      <c r="B38" s="50">
        <v>99.5</v>
      </c>
      <c r="C38" s="50">
        <v>0.5</v>
      </c>
      <c r="D38" s="50">
        <v>0</v>
      </c>
      <c r="E38" s="50"/>
      <c r="F38" s="50"/>
      <c r="G38" s="50"/>
      <c r="H38" s="50">
        <v>99.5</v>
      </c>
      <c r="I38" s="50">
        <v>0.5</v>
      </c>
      <c r="J38" s="50">
        <v>0</v>
      </c>
      <c r="K38" s="50">
        <v>99.5</v>
      </c>
      <c r="L38" s="50">
        <v>0.5</v>
      </c>
      <c r="M38" s="50">
        <v>0</v>
      </c>
    </row>
    <row r="39" spans="1:13" x14ac:dyDescent="0.35">
      <c r="A39" s="15">
        <v>44142</v>
      </c>
      <c r="B39" s="50">
        <v>99.5</v>
      </c>
      <c r="C39" s="50">
        <v>0.5</v>
      </c>
      <c r="D39" s="50">
        <v>0</v>
      </c>
      <c r="E39" s="50"/>
      <c r="F39" s="50"/>
      <c r="G39" s="50"/>
      <c r="H39" s="50">
        <v>99.5</v>
      </c>
      <c r="I39" s="50">
        <v>0.5</v>
      </c>
      <c r="J39" s="50">
        <v>0</v>
      </c>
      <c r="K39" s="50">
        <v>99.5</v>
      </c>
      <c r="L39" s="50">
        <v>0.5</v>
      </c>
      <c r="M39" s="50">
        <v>0</v>
      </c>
    </row>
    <row r="40" spans="1:13" x14ac:dyDescent="0.35">
      <c r="A40" s="15">
        <v>44143</v>
      </c>
      <c r="B40" s="50">
        <v>99.5</v>
      </c>
      <c r="C40" s="50">
        <v>0.5</v>
      </c>
      <c r="D40" s="50">
        <v>0</v>
      </c>
      <c r="E40" s="50"/>
      <c r="F40" s="50"/>
      <c r="G40" s="50"/>
      <c r="H40" s="50">
        <v>99.5</v>
      </c>
      <c r="I40" s="50">
        <v>0.5</v>
      </c>
      <c r="J40" s="50">
        <v>0</v>
      </c>
      <c r="K40" s="50">
        <v>99.5</v>
      </c>
      <c r="L40" s="50">
        <v>0.5</v>
      </c>
      <c r="M40" s="50">
        <v>0</v>
      </c>
    </row>
    <row r="41" spans="1:13" x14ac:dyDescent="0.35">
      <c r="A41" s="15">
        <v>44144</v>
      </c>
      <c r="B41" s="50">
        <v>99.5</v>
      </c>
      <c r="C41" s="50">
        <v>0.5</v>
      </c>
      <c r="D41" s="50">
        <v>0</v>
      </c>
      <c r="E41" s="50"/>
      <c r="F41" s="50"/>
      <c r="G41" s="50"/>
      <c r="H41" s="50">
        <v>99.5</v>
      </c>
      <c r="I41" s="50">
        <v>0.5</v>
      </c>
      <c r="J41" s="50">
        <v>0</v>
      </c>
      <c r="K41" s="50">
        <v>99.5</v>
      </c>
      <c r="L41" s="50">
        <v>0.5</v>
      </c>
      <c r="M41" s="50">
        <v>0</v>
      </c>
    </row>
    <row r="42" spans="1:13" x14ac:dyDescent="0.35">
      <c r="A42" s="15">
        <v>44145</v>
      </c>
      <c r="B42" s="50">
        <v>99</v>
      </c>
      <c r="C42" s="50">
        <v>1</v>
      </c>
      <c r="D42" s="50">
        <v>0</v>
      </c>
      <c r="E42" s="50"/>
      <c r="F42" s="50"/>
      <c r="G42" s="50"/>
      <c r="H42" s="50">
        <v>99.5</v>
      </c>
      <c r="I42" s="50">
        <v>0.5</v>
      </c>
      <c r="J42" s="50">
        <v>0</v>
      </c>
      <c r="K42" s="50">
        <v>99.5</v>
      </c>
      <c r="L42" s="50">
        <v>0.5</v>
      </c>
      <c r="M42" s="50">
        <v>0</v>
      </c>
    </row>
    <row r="43" spans="1:13" x14ac:dyDescent="0.35">
      <c r="A43" s="15">
        <v>44146</v>
      </c>
      <c r="B43" s="50">
        <v>99</v>
      </c>
      <c r="C43" s="50">
        <v>1</v>
      </c>
      <c r="D43" s="50">
        <v>0</v>
      </c>
      <c r="E43" s="50"/>
      <c r="F43" s="50"/>
      <c r="G43" s="50"/>
      <c r="H43" s="50">
        <v>99.5</v>
      </c>
      <c r="I43" s="50">
        <v>0.5</v>
      </c>
      <c r="J43" s="50">
        <v>0</v>
      </c>
      <c r="K43" s="50">
        <v>99.5</v>
      </c>
      <c r="L43" s="50">
        <v>0.5</v>
      </c>
      <c r="M43" s="50">
        <v>0</v>
      </c>
    </row>
    <row r="44" spans="1:13" x14ac:dyDescent="0.35">
      <c r="A44" s="15">
        <v>44147</v>
      </c>
      <c r="B44" s="50">
        <v>99</v>
      </c>
      <c r="C44" s="50">
        <v>1</v>
      </c>
      <c r="D44" s="50">
        <v>0</v>
      </c>
      <c r="E44" s="50"/>
      <c r="F44" s="50"/>
      <c r="G44" s="50"/>
      <c r="H44" s="50">
        <v>99.5</v>
      </c>
      <c r="I44" s="50">
        <v>0.5</v>
      </c>
      <c r="J44" s="50">
        <v>0</v>
      </c>
      <c r="K44" s="50">
        <v>99.5</v>
      </c>
      <c r="L44" s="50">
        <v>0.5</v>
      </c>
      <c r="M44" s="50">
        <v>0</v>
      </c>
    </row>
    <row r="45" spans="1:13" x14ac:dyDescent="0.35">
      <c r="A45" s="15">
        <v>44148</v>
      </c>
      <c r="B45" s="50">
        <v>99</v>
      </c>
      <c r="C45" s="50">
        <v>1</v>
      </c>
      <c r="D45" s="50">
        <v>0</v>
      </c>
      <c r="E45" s="50"/>
      <c r="F45" s="50"/>
      <c r="G45" s="50"/>
      <c r="H45" s="50">
        <v>99.5</v>
      </c>
      <c r="I45" s="50">
        <v>0.5</v>
      </c>
      <c r="J45" s="50">
        <v>0</v>
      </c>
      <c r="K45" s="50">
        <v>99.5</v>
      </c>
      <c r="L45" s="50">
        <v>0.5</v>
      </c>
      <c r="M45" s="50">
        <v>0</v>
      </c>
    </row>
    <row r="46" spans="1:13" x14ac:dyDescent="0.35">
      <c r="A46" s="15">
        <v>44149</v>
      </c>
      <c r="B46" s="50">
        <v>99</v>
      </c>
      <c r="C46" s="50">
        <v>1</v>
      </c>
      <c r="D46" s="50">
        <v>0</v>
      </c>
      <c r="E46" s="50"/>
      <c r="F46" s="50"/>
      <c r="G46" s="50"/>
      <c r="H46" s="50">
        <v>99.5</v>
      </c>
      <c r="I46" s="50">
        <v>0.5</v>
      </c>
      <c r="J46" s="50">
        <v>0</v>
      </c>
      <c r="K46" s="50">
        <v>99.5</v>
      </c>
      <c r="L46" s="50">
        <v>0.5</v>
      </c>
      <c r="M46" s="50">
        <v>0</v>
      </c>
    </row>
    <row r="47" spans="1:13" x14ac:dyDescent="0.35">
      <c r="A47" s="15">
        <v>44150</v>
      </c>
      <c r="B47" s="50">
        <v>99</v>
      </c>
      <c r="C47" s="50">
        <v>1</v>
      </c>
      <c r="D47" s="50">
        <v>0</v>
      </c>
      <c r="E47" s="50"/>
      <c r="F47" s="50"/>
      <c r="G47" s="50"/>
      <c r="H47" s="50">
        <v>99.5</v>
      </c>
      <c r="I47" s="50">
        <v>0.5</v>
      </c>
      <c r="J47" s="50">
        <v>0</v>
      </c>
      <c r="K47" s="50">
        <v>99.5</v>
      </c>
      <c r="L47" s="50">
        <v>0.5</v>
      </c>
      <c r="M47" s="50">
        <v>0</v>
      </c>
    </row>
    <row r="48" spans="1:13" x14ac:dyDescent="0.35">
      <c r="A48" s="15">
        <v>44151</v>
      </c>
      <c r="B48" s="50">
        <v>99</v>
      </c>
      <c r="C48" s="50">
        <v>1</v>
      </c>
      <c r="D48" s="50">
        <v>0</v>
      </c>
      <c r="E48" s="50"/>
      <c r="F48" s="50"/>
      <c r="G48" s="50"/>
      <c r="H48" s="50">
        <v>99.5</v>
      </c>
      <c r="I48" s="50">
        <v>0.5</v>
      </c>
      <c r="J48" s="50">
        <v>0</v>
      </c>
      <c r="K48" s="50">
        <v>99.5</v>
      </c>
      <c r="L48" s="50">
        <v>0.5</v>
      </c>
      <c r="M48" s="50">
        <v>0</v>
      </c>
    </row>
    <row r="49" spans="1:13" x14ac:dyDescent="0.35">
      <c r="A49" s="15">
        <v>44152</v>
      </c>
      <c r="B49" s="50">
        <v>99</v>
      </c>
      <c r="C49" s="50">
        <v>1</v>
      </c>
      <c r="D49" s="50">
        <v>0</v>
      </c>
      <c r="E49" s="50"/>
      <c r="F49" s="50"/>
      <c r="G49" s="50"/>
      <c r="H49" s="50">
        <v>99.5</v>
      </c>
      <c r="I49" s="50">
        <v>0.5</v>
      </c>
      <c r="J49" s="50">
        <v>0</v>
      </c>
      <c r="K49" s="50">
        <v>99.5</v>
      </c>
      <c r="L49" s="50">
        <v>0.5</v>
      </c>
      <c r="M49" s="50">
        <v>0</v>
      </c>
    </row>
    <row r="50" spans="1:13" x14ac:dyDescent="0.35">
      <c r="A50" s="15">
        <v>44153</v>
      </c>
      <c r="B50" s="50">
        <v>99</v>
      </c>
      <c r="C50" s="50">
        <v>1</v>
      </c>
      <c r="D50" s="50">
        <v>0</v>
      </c>
      <c r="E50" s="50"/>
      <c r="F50" s="50"/>
      <c r="G50" s="50"/>
      <c r="H50" s="50">
        <v>99.5</v>
      </c>
      <c r="I50" s="50">
        <v>0.5</v>
      </c>
      <c r="J50" s="50">
        <v>0</v>
      </c>
      <c r="K50" s="50">
        <v>99.5</v>
      </c>
      <c r="L50" s="50">
        <v>0.5</v>
      </c>
      <c r="M50" s="50">
        <v>0</v>
      </c>
    </row>
    <row r="51" spans="1:13" x14ac:dyDescent="0.35">
      <c r="A51" s="15">
        <v>44154</v>
      </c>
      <c r="B51" s="50">
        <v>99</v>
      </c>
      <c r="C51" s="50">
        <v>1</v>
      </c>
      <c r="D51" s="50">
        <v>0</v>
      </c>
      <c r="E51" s="50"/>
      <c r="F51" s="50"/>
      <c r="G51" s="50"/>
      <c r="H51" s="50">
        <v>99.5</v>
      </c>
      <c r="I51" s="50">
        <v>0.5</v>
      </c>
      <c r="J51" s="50">
        <v>0</v>
      </c>
      <c r="K51" s="50">
        <v>99.5</v>
      </c>
      <c r="L51" s="50">
        <v>0.5</v>
      </c>
      <c r="M51" s="50">
        <v>0</v>
      </c>
    </row>
    <row r="52" spans="1:13" x14ac:dyDescent="0.35">
      <c r="A52" s="15">
        <v>44155</v>
      </c>
      <c r="B52" s="50">
        <v>99</v>
      </c>
      <c r="C52" s="50">
        <v>1</v>
      </c>
      <c r="D52" s="50">
        <v>0</v>
      </c>
      <c r="E52" s="50"/>
      <c r="F52" s="50"/>
      <c r="G52" s="50"/>
      <c r="H52" s="50">
        <v>99.5</v>
      </c>
      <c r="I52" s="50">
        <v>0.5</v>
      </c>
      <c r="J52" s="50">
        <v>0</v>
      </c>
      <c r="K52" s="50">
        <v>99.5</v>
      </c>
      <c r="L52" s="50">
        <v>0.5</v>
      </c>
      <c r="M52" s="50">
        <v>0</v>
      </c>
    </row>
    <row r="53" spans="1:13" x14ac:dyDescent="0.35">
      <c r="A53" s="15">
        <v>44156</v>
      </c>
      <c r="B53" s="50">
        <v>99</v>
      </c>
      <c r="C53" s="50">
        <v>1</v>
      </c>
      <c r="D53" s="50">
        <v>0</v>
      </c>
      <c r="E53" s="50"/>
      <c r="F53" s="50"/>
      <c r="G53" s="50"/>
      <c r="H53" s="50">
        <v>99.5</v>
      </c>
      <c r="I53" s="50">
        <v>0.5</v>
      </c>
      <c r="J53" s="50">
        <v>0</v>
      </c>
      <c r="K53" s="50">
        <v>99.5</v>
      </c>
      <c r="L53" s="50">
        <v>0.5</v>
      </c>
      <c r="M53" s="50">
        <v>0</v>
      </c>
    </row>
    <row r="54" spans="1:13" x14ac:dyDescent="0.35">
      <c r="A54" s="15">
        <v>44157</v>
      </c>
      <c r="B54" s="50">
        <v>99</v>
      </c>
      <c r="C54" s="50">
        <v>1</v>
      </c>
      <c r="D54" s="50">
        <v>0</v>
      </c>
      <c r="E54" s="50"/>
      <c r="F54" s="50"/>
      <c r="G54" s="50"/>
      <c r="H54" s="50">
        <v>99.5</v>
      </c>
      <c r="I54" s="50">
        <v>0.5</v>
      </c>
      <c r="J54" s="50">
        <v>0</v>
      </c>
      <c r="K54" s="50">
        <v>99.5</v>
      </c>
      <c r="L54" s="50">
        <v>0.5</v>
      </c>
      <c r="M54" s="50">
        <v>0</v>
      </c>
    </row>
    <row r="55" spans="1:13" x14ac:dyDescent="0.35">
      <c r="A55" s="15">
        <v>44158</v>
      </c>
      <c r="B55" s="50">
        <v>99</v>
      </c>
      <c r="C55" s="50">
        <v>1</v>
      </c>
      <c r="D55" s="50">
        <v>0</v>
      </c>
      <c r="E55" s="50"/>
      <c r="F55" s="50"/>
      <c r="G55" s="50"/>
      <c r="H55" s="50">
        <v>99.5</v>
      </c>
      <c r="I55" s="50">
        <v>0.5</v>
      </c>
      <c r="J55" s="50">
        <v>0</v>
      </c>
      <c r="K55" s="50">
        <v>99.5</v>
      </c>
      <c r="L55" s="50">
        <v>0.5</v>
      </c>
      <c r="M55" s="50">
        <v>0</v>
      </c>
    </row>
    <row r="56" spans="1:13" x14ac:dyDescent="0.35">
      <c r="A56" s="15">
        <v>44159</v>
      </c>
      <c r="B56" s="50">
        <v>98</v>
      </c>
      <c r="C56" s="50">
        <v>2</v>
      </c>
      <c r="D56" s="50">
        <v>0</v>
      </c>
      <c r="E56" s="50"/>
      <c r="F56" s="50"/>
      <c r="G56" s="50"/>
      <c r="H56" s="50">
        <v>99.5</v>
      </c>
      <c r="I56" s="50">
        <v>0.5</v>
      </c>
      <c r="J56" s="50">
        <v>0</v>
      </c>
      <c r="K56" s="50">
        <v>99.5</v>
      </c>
      <c r="L56" s="50">
        <v>0.5</v>
      </c>
      <c r="M56" s="50">
        <v>0</v>
      </c>
    </row>
    <row r="57" spans="1:13" x14ac:dyDescent="0.35">
      <c r="A57" s="15">
        <v>44160</v>
      </c>
      <c r="B57" s="50">
        <v>98</v>
      </c>
      <c r="C57" s="50">
        <v>2</v>
      </c>
      <c r="D57" s="50">
        <v>0</v>
      </c>
      <c r="E57" s="50"/>
      <c r="F57" s="50"/>
      <c r="G57" s="50"/>
      <c r="H57" s="50">
        <v>99.5</v>
      </c>
      <c r="I57" s="50">
        <v>0.5</v>
      </c>
      <c r="J57" s="50">
        <v>0</v>
      </c>
      <c r="K57" s="50">
        <v>99.5</v>
      </c>
      <c r="L57" s="50">
        <v>0.5</v>
      </c>
      <c r="M57" s="50">
        <v>0</v>
      </c>
    </row>
    <row r="58" spans="1:13" x14ac:dyDescent="0.35">
      <c r="A58" s="15">
        <v>44161</v>
      </c>
      <c r="B58" s="50">
        <v>98</v>
      </c>
      <c r="C58" s="50">
        <v>2</v>
      </c>
      <c r="D58" s="50">
        <v>0</v>
      </c>
      <c r="E58" s="50"/>
      <c r="F58" s="50"/>
      <c r="G58" s="50"/>
      <c r="H58" s="50">
        <v>99.5</v>
      </c>
      <c r="I58" s="50">
        <v>0.5</v>
      </c>
      <c r="J58" s="50">
        <v>0</v>
      </c>
      <c r="K58" s="50">
        <v>99.5</v>
      </c>
      <c r="L58" s="50">
        <v>0.5</v>
      </c>
      <c r="M58" s="50">
        <v>0</v>
      </c>
    </row>
    <row r="59" spans="1:13" x14ac:dyDescent="0.35">
      <c r="A59" s="15">
        <v>44162</v>
      </c>
      <c r="B59" s="50">
        <v>98</v>
      </c>
      <c r="C59" s="50">
        <v>2</v>
      </c>
      <c r="D59" s="50">
        <v>0</v>
      </c>
      <c r="E59" s="50"/>
      <c r="F59" s="50"/>
      <c r="G59" s="50"/>
      <c r="H59" s="50">
        <v>99.5</v>
      </c>
      <c r="I59" s="50">
        <v>0.5</v>
      </c>
      <c r="J59" s="50">
        <v>0</v>
      </c>
      <c r="K59" s="50">
        <v>99.5</v>
      </c>
      <c r="L59" s="50">
        <v>0.5</v>
      </c>
      <c r="M59" s="50">
        <v>0</v>
      </c>
    </row>
    <row r="60" spans="1:13" x14ac:dyDescent="0.35">
      <c r="A60" s="15">
        <v>44163</v>
      </c>
      <c r="B60" s="50">
        <v>98</v>
      </c>
      <c r="C60" s="50">
        <v>2</v>
      </c>
      <c r="D60" s="50">
        <v>0</v>
      </c>
      <c r="E60" s="50"/>
      <c r="F60" s="50"/>
      <c r="G60" s="50"/>
      <c r="H60" s="50">
        <v>99.5</v>
      </c>
      <c r="I60" s="50">
        <v>0.5</v>
      </c>
      <c r="J60" s="50">
        <v>0</v>
      </c>
      <c r="K60" s="50">
        <v>99.5</v>
      </c>
      <c r="L60" s="50">
        <v>0.5</v>
      </c>
      <c r="M60" s="50">
        <v>0</v>
      </c>
    </row>
    <row r="61" spans="1:13" x14ac:dyDescent="0.35">
      <c r="A61" s="15">
        <v>44164</v>
      </c>
      <c r="B61" s="50">
        <v>98</v>
      </c>
      <c r="C61" s="50">
        <v>2</v>
      </c>
      <c r="D61" s="50">
        <v>0</v>
      </c>
      <c r="E61" s="50"/>
      <c r="F61" s="50"/>
      <c r="G61" s="50"/>
      <c r="H61" s="50">
        <v>99.5</v>
      </c>
      <c r="I61" s="50">
        <v>0.5</v>
      </c>
      <c r="J61" s="50">
        <v>0</v>
      </c>
      <c r="K61" s="50">
        <v>99.5</v>
      </c>
      <c r="L61" s="50">
        <v>0.5</v>
      </c>
      <c r="M61" s="50">
        <v>0</v>
      </c>
    </row>
    <row r="62" spans="1:13" x14ac:dyDescent="0.35">
      <c r="A62" s="15">
        <v>44165</v>
      </c>
      <c r="B62" s="50">
        <v>98</v>
      </c>
      <c r="C62" s="50">
        <v>2</v>
      </c>
      <c r="D62" s="50">
        <v>0</v>
      </c>
      <c r="E62" s="50"/>
      <c r="F62" s="50"/>
      <c r="G62" s="50"/>
      <c r="H62" s="50">
        <v>99.5</v>
      </c>
      <c r="I62" s="50">
        <v>0.5</v>
      </c>
      <c r="J62" s="50">
        <v>0</v>
      </c>
      <c r="K62" s="50">
        <v>99.5</v>
      </c>
      <c r="L62" s="50">
        <v>0.5</v>
      </c>
      <c r="M62" s="50">
        <v>0</v>
      </c>
    </row>
    <row r="63" spans="1:13" x14ac:dyDescent="0.35">
      <c r="A63" s="15">
        <v>44166</v>
      </c>
      <c r="B63" s="50">
        <v>97.5</v>
      </c>
      <c r="C63" s="50">
        <v>2.5</v>
      </c>
      <c r="D63" s="50">
        <v>0</v>
      </c>
      <c r="E63" s="50"/>
      <c r="F63" s="50"/>
      <c r="G63" s="50"/>
      <c r="H63" s="50">
        <v>99.5</v>
      </c>
      <c r="I63" s="50">
        <v>0.5</v>
      </c>
      <c r="J63" s="50">
        <v>0</v>
      </c>
      <c r="K63" s="50">
        <v>99.5</v>
      </c>
      <c r="L63" s="50">
        <v>0.5</v>
      </c>
      <c r="M63" s="50">
        <v>0</v>
      </c>
    </row>
    <row r="64" spans="1:13" x14ac:dyDescent="0.35">
      <c r="A64" s="15">
        <v>44167</v>
      </c>
      <c r="B64" s="50">
        <v>97.5</v>
      </c>
      <c r="C64" s="50">
        <v>2.5</v>
      </c>
      <c r="D64" s="50">
        <v>0</v>
      </c>
      <c r="E64" s="50"/>
      <c r="F64" s="50"/>
      <c r="G64" s="50"/>
      <c r="H64" s="50">
        <v>99.5</v>
      </c>
      <c r="I64" s="50">
        <v>0.5</v>
      </c>
      <c r="J64" s="50">
        <v>0</v>
      </c>
      <c r="K64" s="50">
        <v>99.5</v>
      </c>
      <c r="L64" s="50">
        <v>0.5</v>
      </c>
      <c r="M64" s="50">
        <v>0</v>
      </c>
    </row>
    <row r="65" spans="1:13" x14ac:dyDescent="0.35">
      <c r="A65" s="15">
        <v>44168</v>
      </c>
      <c r="B65" s="50">
        <v>97.5</v>
      </c>
      <c r="C65" s="50">
        <v>2.5</v>
      </c>
      <c r="D65" s="50">
        <v>0</v>
      </c>
      <c r="E65" s="50"/>
      <c r="F65" s="50"/>
      <c r="G65" s="50"/>
      <c r="H65" s="50">
        <v>99.5</v>
      </c>
      <c r="I65" s="50">
        <v>0.5</v>
      </c>
      <c r="J65" s="50">
        <v>0</v>
      </c>
      <c r="K65" s="50">
        <v>99.5</v>
      </c>
      <c r="L65" s="50">
        <v>0.5</v>
      </c>
      <c r="M65" s="50">
        <v>0</v>
      </c>
    </row>
    <row r="66" spans="1:13" x14ac:dyDescent="0.35">
      <c r="A66" s="15">
        <v>44169</v>
      </c>
      <c r="B66" s="50">
        <v>97.5</v>
      </c>
      <c r="C66" s="50">
        <v>2.5</v>
      </c>
      <c r="D66" s="50">
        <v>0</v>
      </c>
      <c r="E66" s="50"/>
      <c r="F66" s="50"/>
      <c r="G66" s="50"/>
      <c r="H66" s="50">
        <v>99.5</v>
      </c>
      <c r="I66" s="50">
        <v>0.5</v>
      </c>
      <c r="J66" s="50">
        <v>0</v>
      </c>
      <c r="K66" s="50">
        <v>99.5</v>
      </c>
      <c r="L66" s="50">
        <v>0.5</v>
      </c>
      <c r="M66" s="50">
        <v>0</v>
      </c>
    </row>
    <row r="67" spans="1:13" x14ac:dyDescent="0.35">
      <c r="A67" s="15">
        <v>44170</v>
      </c>
      <c r="B67" s="50">
        <v>97.5</v>
      </c>
      <c r="C67" s="50">
        <v>2.5</v>
      </c>
      <c r="D67" s="50">
        <v>0</v>
      </c>
      <c r="E67" s="50"/>
      <c r="F67" s="50"/>
      <c r="G67" s="50"/>
      <c r="H67" s="50">
        <v>99.5</v>
      </c>
      <c r="I67" s="50">
        <v>0.5</v>
      </c>
      <c r="J67" s="50">
        <v>0</v>
      </c>
      <c r="K67" s="50">
        <v>99.5</v>
      </c>
      <c r="L67" s="50">
        <v>0.5</v>
      </c>
      <c r="M67" s="50">
        <v>0</v>
      </c>
    </row>
    <row r="68" spans="1:13" x14ac:dyDescent="0.35">
      <c r="A68" s="15">
        <v>44171</v>
      </c>
      <c r="B68" s="50">
        <v>97.5</v>
      </c>
      <c r="C68" s="50">
        <v>2.5</v>
      </c>
      <c r="D68" s="50">
        <v>0</v>
      </c>
      <c r="E68" s="50"/>
      <c r="F68" s="50"/>
      <c r="G68" s="50"/>
      <c r="H68" s="50">
        <v>99.5</v>
      </c>
      <c r="I68" s="50">
        <v>0.5</v>
      </c>
      <c r="J68" s="50">
        <v>0</v>
      </c>
      <c r="K68" s="50">
        <v>99.5</v>
      </c>
      <c r="L68" s="50">
        <v>0.5</v>
      </c>
      <c r="M68" s="50">
        <v>0</v>
      </c>
    </row>
    <row r="69" spans="1:13" x14ac:dyDescent="0.35">
      <c r="A69" s="15">
        <v>44172</v>
      </c>
      <c r="B69" s="50">
        <v>97.5</v>
      </c>
      <c r="C69" s="50">
        <v>2.5</v>
      </c>
      <c r="D69" s="50">
        <v>0</v>
      </c>
      <c r="E69" s="50"/>
      <c r="F69" s="50"/>
      <c r="G69" s="50"/>
      <c r="H69" s="50">
        <v>99.5</v>
      </c>
      <c r="I69" s="50">
        <v>0.5</v>
      </c>
      <c r="J69" s="50">
        <v>0</v>
      </c>
      <c r="K69" s="50">
        <v>99.5</v>
      </c>
      <c r="L69" s="50">
        <v>0.5</v>
      </c>
      <c r="M69" s="50">
        <v>0</v>
      </c>
    </row>
    <row r="70" spans="1:13" x14ac:dyDescent="0.35">
      <c r="A70" s="15">
        <v>44173</v>
      </c>
      <c r="B70" s="50">
        <v>97</v>
      </c>
      <c r="C70" s="50">
        <v>3</v>
      </c>
      <c r="D70" s="50">
        <v>0</v>
      </c>
      <c r="E70" s="50"/>
      <c r="F70" s="50"/>
      <c r="G70" s="50"/>
      <c r="H70" s="50">
        <v>99.5</v>
      </c>
      <c r="I70" s="50">
        <v>0.5</v>
      </c>
      <c r="J70" s="50">
        <v>0</v>
      </c>
      <c r="K70" s="50">
        <v>99</v>
      </c>
      <c r="L70" s="50">
        <v>1</v>
      </c>
      <c r="M70" s="50">
        <v>0</v>
      </c>
    </row>
    <row r="71" spans="1:13" x14ac:dyDescent="0.35">
      <c r="A71" s="15">
        <v>44174</v>
      </c>
      <c r="B71" s="50">
        <v>97</v>
      </c>
      <c r="C71" s="50">
        <v>3</v>
      </c>
      <c r="D71" s="50">
        <v>0</v>
      </c>
      <c r="E71" s="50"/>
      <c r="F71" s="50"/>
      <c r="G71" s="50"/>
      <c r="H71" s="50">
        <v>99.5</v>
      </c>
      <c r="I71" s="50">
        <v>0.5</v>
      </c>
      <c r="J71" s="50">
        <v>0</v>
      </c>
      <c r="K71" s="50">
        <v>99</v>
      </c>
      <c r="L71" s="50">
        <v>1</v>
      </c>
      <c r="M71" s="50">
        <v>0</v>
      </c>
    </row>
    <row r="72" spans="1:13" x14ac:dyDescent="0.35">
      <c r="A72" s="15">
        <v>44175</v>
      </c>
      <c r="B72" s="50">
        <v>97</v>
      </c>
      <c r="C72" s="50">
        <v>3</v>
      </c>
      <c r="D72" s="50">
        <v>0</v>
      </c>
      <c r="E72" s="50"/>
      <c r="F72" s="50"/>
      <c r="G72" s="50"/>
      <c r="H72" s="50">
        <v>99.5</v>
      </c>
      <c r="I72" s="50">
        <v>0.5</v>
      </c>
      <c r="J72" s="50">
        <v>0</v>
      </c>
      <c r="K72" s="50">
        <v>99</v>
      </c>
      <c r="L72" s="50">
        <v>1</v>
      </c>
      <c r="M72" s="50">
        <v>0</v>
      </c>
    </row>
    <row r="73" spans="1:13" x14ac:dyDescent="0.35">
      <c r="A73" s="15">
        <v>44176</v>
      </c>
      <c r="B73" s="50">
        <v>97</v>
      </c>
      <c r="C73" s="50">
        <v>3</v>
      </c>
      <c r="D73" s="50">
        <v>0</v>
      </c>
      <c r="E73" s="50"/>
      <c r="F73" s="50"/>
      <c r="G73" s="50"/>
      <c r="H73" s="50">
        <v>99.5</v>
      </c>
      <c r="I73" s="50">
        <v>0.5</v>
      </c>
      <c r="J73" s="50">
        <v>0</v>
      </c>
      <c r="K73" s="50">
        <v>99</v>
      </c>
      <c r="L73" s="50">
        <v>1</v>
      </c>
      <c r="M73" s="50">
        <v>0</v>
      </c>
    </row>
    <row r="74" spans="1:13" x14ac:dyDescent="0.35">
      <c r="A74" s="15">
        <v>44177</v>
      </c>
      <c r="B74" s="50">
        <v>97</v>
      </c>
      <c r="C74" s="50">
        <v>3</v>
      </c>
      <c r="D74" s="50">
        <v>0</v>
      </c>
      <c r="E74" s="50"/>
      <c r="F74" s="50"/>
      <c r="G74" s="50"/>
      <c r="H74" s="50">
        <v>99.5</v>
      </c>
      <c r="I74" s="50">
        <v>0.5</v>
      </c>
      <c r="J74" s="50">
        <v>0</v>
      </c>
      <c r="K74" s="50">
        <v>99</v>
      </c>
      <c r="L74" s="50">
        <v>1</v>
      </c>
      <c r="M74" s="50">
        <v>0</v>
      </c>
    </row>
    <row r="75" spans="1:13" x14ac:dyDescent="0.35">
      <c r="A75" s="15">
        <v>44178</v>
      </c>
      <c r="B75" s="50">
        <v>97</v>
      </c>
      <c r="C75" s="50">
        <v>3</v>
      </c>
      <c r="D75" s="50">
        <v>0</v>
      </c>
      <c r="E75" s="50"/>
      <c r="F75" s="50"/>
      <c r="G75" s="50"/>
      <c r="H75" s="50">
        <v>99.5</v>
      </c>
      <c r="I75" s="50">
        <v>0.5</v>
      </c>
      <c r="J75" s="50">
        <v>0</v>
      </c>
      <c r="K75" s="50">
        <v>99</v>
      </c>
      <c r="L75" s="50">
        <v>1</v>
      </c>
      <c r="M75" s="50">
        <v>0</v>
      </c>
    </row>
    <row r="76" spans="1:13" x14ac:dyDescent="0.35">
      <c r="A76" s="15">
        <v>44179</v>
      </c>
      <c r="B76" s="50">
        <v>97</v>
      </c>
      <c r="C76" s="50">
        <v>3</v>
      </c>
      <c r="D76" s="50">
        <v>0</v>
      </c>
      <c r="E76" s="50"/>
      <c r="F76" s="50"/>
      <c r="G76" s="50"/>
      <c r="H76" s="50">
        <v>99.5</v>
      </c>
      <c r="I76" s="50">
        <v>0.5</v>
      </c>
      <c r="J76" s="50">
        <v>0</v>
      </c>
      <c r="K76" s="50">
        <v>99</v>
      </c>
      <c r="L76" s="50">
        <v>1</v>
      </c>
      <c r="M76" s="50">
        <v>0</v>
      </c>
    </row>
    <row r="77" spans="1:13" x14ac:dyDescent="0.35">
      <c r="A77" s="15">
        <v>44180</v>
      </c>
      <c r="B77" s="50">
        <v>95</v>
      </c>
      <c r="C77" s="50">
        <v>5</v>
      </c>
      <c r="D77" s="50">
        <v>0</v>
      </c>
      <c r="E77" s="50"/>
      <c r="F77" s="50"/>
      <c r="G77" s="50"/>
      <c r="H77" s="50">
        <v>98.5</v>
      </c>
      <c r="I77" s="50">
        <v>1.5</v>
      </c>
      <c r="J77" s="50">
        <v>0</v>
      </c>
      <c r="K77" s="50">
        <v>98</v>
      </c>
      <c r="L77" s="50">
        <v>2</v>
      </c>
      <c r="M77" s="50">
        <v>0</v>
      </c>
    </row>
    <row r="78" spans="1:13" x14ac:dyDescent="0.35">
      <c r="A78" s="15">
        <v>44181</v>
      </c>
      <c r="B78" s="50">
        <v>95</v>
      </c>
      <c r="C78" s="50">
        <v>5</v>
      </c>
      <c r="D78" s="50">
        <v>0</v>
      </c>
      <c r="E78" s="50"/>
      <c r="F78" s="50"/>
      <c r="G78" s="50"/>
      <c r="H78" s="50">
        <v>98.5</v>
      </c>
      <c r="I78" s="50">
        <v>1.5</v>
      </c>
      <c r="J78" s="50">
        <v>0</v>
      </c>
      <c r="K78" s="50">
        <v>98</v>
      </c>
      <c r="L78" s="50">
        <v>2</v>
      </c>
      <c r="M78" s="50">
        <v>0</v>
      </c>
    </row>
    <row r="79" spans="1:13" x14ac:dyDescent="0.35">
      <c r="A79" s="15">
        <v>44182</v>
      </c>
      <c r="B79" s="50">
        <v>95</v>
      </c>
      <c r="C79" s="50">
        <v>5</v>
      </c>
      <c r="D79" s="50">
        <v>0</v>
      </c>
      <c r="E79" s="50"/>
      <c r="F79" s="50"/>
      <c r="G79" s="50"/>
      <c r="H79" s="50">
        <v>98.5</v>
      </c>
      <c r="I79" s="50">
        <v>1.5</v>
      </c>
      <c r="J79" s="50">
        <v>0</v>
      </c>
      <c r="K79" s="50">
        <v>98</v>
      </c>
      <c r="L79" s="50">
        <v>2</v>
      </c>
      <c r="M79" s="50">
        <v>0</v>
      </c>
    </row>
    <row r="80" spans="1:13" x14ac:dyDescent="0.35">
      <c r="A80" s="15">
        <v>44183</v>
      </c>
      <c r="B80" s="50">
        <v>95</v>
      </c>
      <c r="C80" s="50">
        <v>5</v>
      </c>
      <c r="D80" s="50">
        <v>0</v>
      </c>
      <c r="E80" s="50"/>
      <c r="F80" s="50"/>
      <c r="G80" s="50"/>
      <c r="H80" s="50">
        <v>98.5</v>
      </c>
      <c r="I80" s="50">
        <v>1.5</v>
      </c>
      <c r="J80" s="50">
        <v>0</v>
      </c>
      <c r="K80" s="50">
        <v>98</v>
      </c>
      <c r="L80" s="50">
        <v>2</v>
      </c>
      <c r="M80" s="50">
        <v>0</v>
      </c>
    </row>
    <row r="81" spans="1:13" x14ac:dyDescent="0.35">
      <c r="A81" s="15">
        <v>44184</v>
      </c>
      <c r="B81" s="50">
        <v>95</v>
      </c>
      <c r="C81" s="50">
        <v>5</v>
      </c>
      <c r="D81" s="50">
        <v>0</v>
      </c>
      <c r="E81" s="50"/>
      <c r="F81" s="50"/>
      <c r="G81" s="50"/>
      <c r="H81" s="50">
        <v>98.5</v>
      </c>
      <c r="I81" s="50">
        <v>1.5</v>
      </c>
      <c r="J81" s="50">
        <v>0</v>
      </c>
      <c r="K81" s="50">
        <v>98</v>
      </c>
      <c r="L81" s="50">
        <v>2</v>
      </c>
      <c r="M81" s="50">
        <v>0</v>
      </c>
    </row>
    <row r="82" spans="1:13" x14ac:dyDescent="0.35">
      <c r="A82" s="15">
        <v>44185</v>
      </c>
      <c r="B82" s="50">
        <v>95</v>
      </c>
      <c r="C82" s="50">
        <v>5</v>
      </c>
      <c r="D82" s="50">
        <v>0</v>
      </c>
      <c r="E82" s="50"/>
      <c r="F82" s="50"/>
      <c r="G82" s="50"/>
      <c r="H82" s="50">
        <v>98.5</v>
      </c>
      <c r="I82" s="50">
        <v>1.5</v>
      </c>
      <c r="J82" s="50">
        <v>0</v>
      </c>
      <c r="K82" s="50">
        <v>98</v>
      </c>
      <c r="L82" s="50">
        <v>2</v>
      </c>
      <c r="M82" s="50">
        <v>0</v>
      </c>
    </row>
    <row r="83" spans="1:13" x14ac:dyDescent="0.35">
      <c r="A83" s="15">
        <v>44186</v>
      </c>
      <c r="B83" s="50">
        <v>95</v>
      </c>
      <c r="C83" s="50">
        <v>5</v>
      </c>
      <c r="D83" s="50">
        <v>0</v>
      </c>
      <c r="E83" s="50"/>
      <c r="F83" s="50"/>
      <c r="G83" s="50"/>
      <c r="H83" s="50">
        <v>98.5</v>
      </c>
      <c r="I83" s="50">
        <v>1.5</v>
      </c>
      <c r="J83" s="50">
        <v>0</v>
      </c>
      <c r="K83" s="50">
        <v>98</v>
      </c>
      <c r="L83" s="50">
        <v>2</v>
      </c>
      <c r="M83" s="50">
        <v>0</v>
      </c>
    </row>
    <row r="84" spans="1:13" x14ac:dyDescent="0.35">
      <c r="A84" s="15">
        <v>44187</v>
      </c>
      <c r="B84" s="50">
        <v>85</v>
      </c>
      <c r="C84" s="50">
        <v>15</v>
      </c>
      <c r="D84" s="50">
        <v>0</v>
      </c>
      <c r="E84" s="50"/>
      <c r="F84" s="50"/>
      <c r="G84" s="50"/>
      <c r="H84" s="50">
        <v>97.5</v>
      </c>
      <c r="I84" s="50">
        <v>2.5</v>
      </c>
      <c r="J84" s="50">
        <v>0</v>
      </c>
      <c r="K84" s="50">
        <v>96</v>
      </c>
      <c r="L84" s="50">
        <v>4</v>
      </c>
      <c r="M84" s="50">
        <v>0</v>
      </c>
    </row>
    <row r="85" spans="1:13" x14ac:dyDescent="0.35">
      <c r="A85" s="15">
        <v>44188</v>
      </c>
      <c r="B85" s="50">
        <v>85</v>
      </c>
      <c r="C85" s="50">
        <v>15</v>
      </c>
      <c r="D85" s="50">
        <v>0</v>
      </c>
      <c r="E85" s="50"/>
      <c r="F85" s="50"/>
      <c r="G85" s="50"/>
      <c r="H85" s="50">
        <v>97.5</v>
      </c>
      <c r="I85" s="50">
        <v>2.5</v>
      </c>
      <c r="J85" s="50">
        <v>0</v>
      </c>
      <c r="K85" s="50">
        <v>96</v>
      </c>
      <c r="L85" s="50">
        <v>4</v>
      </c>
      <c r="M85" s="50">
        <v>0</v>
      </c>
    </row>
    <row r="86" spans="1:13" x14ac:dyDescent="0.35">
      <c r="A86" s="15">
        <v>44189</v>
      </c>
      <c r="B86" s="50">
        <v>85</v>
      </c>
      <c r="C86" s="50">
        <v>15</v>
      </c>
      <c r="D86" s="50">
        <v>0</v>
      </c>
      <c r="E86" s="50"/>
      <c r="F86" s="50"/>
      <c r="G86" s="50"/>
      <c r="H86" s="50">
        <v>97.5</v>
      </c>
      <c r="I86" s="50">
        <v>2.5</v>
      </c>
      <c r="J86" s="50">
        <v>0</v>
      </c>
      <c r="K86" s="50">
        <v>96</v>
      </c>
      <c r="L86" s="50">
        <v>4</v>
      </c>
      <c r="M86" s="50">
        <v>0</v>
      </c>
    </row>
    <row r="87" spans="1:13" x14ac:dyDescent="0.35">
      <c r="A87" s="15">
        <v>44190</v>
      </c>
      <c r="B87" s="50">
        <v>85</v>
      </c>
      <c r="C87" s="50">
        <v>15</v>
      </c>
      <c r="D87" s="50">
        <v>0</v>
      </c>
      <c r="E87" s="50"/>
      <c r="F87" s="50"/>
      <c r="G87" s="50"/>
      <c r="H87" s="50">
        <v>97.5</v>
      </c>
      <c r="I87" s="50">
        <v>2.5</v>
      </c>
      <c r="J87" s="50">
        <v>0</v>
      </c>
      <c r="K87" s="50">
        <v>96</v>
      </c>
      <c r="L87" s="50">
        <v>4</v>
      </c>
      <c r="M87" s="50">
        <v>0</v>
      </c>
    </row>
    <row r="88" spans="1:13" x14ac:dyDescent="0.35">
      <c r="A88" s="15">
        <v>44191</v>
      </c>
      <c r="B88" s="50">
        <v>85</v>
      </c>
      <c r="C88" s="50">
        <v>15</v>
      </c>
      <c r="D88" s="50">
        <v>0</v>
      </c>
      <c r="E88" s="50"/>
      <c r="F88" s="50"/>
      <c r="G88" s="50"/>
      <c r="H88" s="50">
        <v>97.5</v>
      </c>
      <c r="I88" s="50">
        <v>2.5</v>
      </c>
      <c r="J88" s="50">
        <v>0</v>
      </c>
      <c r="K88" s="50">
        <v>96</v>
      </c>
      <c r="L88" s="50">
        <v>4</v>
      </c>
      <c r="M88" s="50">
        <v>0</v>
      </c>
    </row>
    <row r="89" spans="1:13" x14ac:dyDescent="0.35">
      <c r="A89" s="15">
        <v>44192</v>
      </c>
      <c r="B89" s="50">
        <v>85</v>
      </c>
      <c r="C89" s="50">
        <v>15</v>
      </c>
      <c r="D89" s="50">
        <v>0</v>
      </c>
      <c r="E89" s="50"/>
      <c r="F89" s="50"/>
      <c r="G89" s="50"/>
      <c r="H89" s="50">
        <v>97.5</v>
      </c>
      <c r="I89" s="50">
        <v>2.5</v>
      </c>
      <c r="J89" s="50">
        <v>0</v>
      </c>
      <c r="K89" s="50">
        <v>96</v>
      </c>
      <c r="L89" s="50">
        <v>4</v>
      </c>
      <c r="M89" s="50">
        <v>0</v>
      </c>
    </row>
    <row r="90" spans="1:13" x14ac:dyDescent="0.35">
      <c r="A90" s="15">
        <v>44193</v>
      </c>
      <c r="B90" s="50">
        <v>85</v>
      </c>
      <c r="C90" s="50">
        <v>15</v>
      </c>
      <c r="D90" s="50">
        <v>0</v>
      </c>
      <c r="E90" s="50"/>
      <c r="F90" s="50"/>
      <c r="G90" s="50"/>
      <c r="H90" s="50">
        <v>97.5</v>
      </c>
      <c r="I90" s="50">
        <v>2.5</v>
      </c>
      <c r="J90" s="50">
        <v>0</v>
      </c>
      <c r="K90" s="50">
        <v>96</v>
      </c>
      <c r="L90" s="50">
        <v>4</v>
      </c>
      <c r="M90" s="50">
        <v>0</v>
      </c>
    </row>
    <row r="91" spans="1:13" x14ac:dyDescent="0.35">
      <c r="A91" s="15">
        <v>44194</v>
      </c>
      <c r="B91" s="50">
        <v>77.5</v>
      </c>
      <c r="C91" s="50">
        <v>22.5</v>
      </c>
      <c r="D91" s="50">
        <v>0</v>
      </c>
      <c r="E91" s="50"/>
      <c r="F91" s="50"/>
      <c r="G91" s="50"/>
      <c r="H91" s="50">
        <v>96.5</v>
      </c>
      <c r="I91" s="50">
        <v>3.5</v>
      </c>
      <c r="J91" s="50">
        <v>0</v>
      </c>
      <c r="K91" s="50">
        <v>94.5</v>
      </c>
      <c r="L91" s="50">
        <v>5.5</v>
      </c>
      <c r="M91" s="50">
        <v>0</v>
      </c>
    </row>
    <row r="92" spans="1:13" x14ac:dyDescent="0.35">
      <c r="A92" s="15">
        <v>44195</v>
      </c>
      <c r="B92" s="50">
        <v>77.5</v>
      </c>
      <c r="C92" s="50">
        <v>22.5</v>
      </c>
      <c r="D92" s="50">
        <v>0</v>
      </c>
      <c r="E92" s="50"/>
      <c r="F92" s="50"/>
      <c r="G92" s="50"/>
      <c r="H92" s="50">
        <v>96.5</v>
      </c>
      <c r="I92" s="50">
        <v>3.5</v>
      </c>
      <c r="J92" s="50">
        <v>0</v>
      </c>
      <c r="K92" s="50">
        <v>94.5</v>
      </c>
      <c r="L92" s="50">
        <v>5.5</v>
      </c>
      <c r="M92" s="50">
        <v>0</v>
      </c>
    </row>
    <row r="93" spans="1:13" x14ac:dyDescent="0.35">
      <c r="A93" s="15">
        <v>44196</v>
      </c>
      <c r="B93" s="50">
        <v>77.5</v>
      </c>
      <c r="C93" s="50">
        <v>22.5</v>
      </c>
      <c r="D93" s="50">
        <v>0</v>
      </c>
      <c r="E93" s="50"/>
      <c r="F93" s="50"/>
      <c r="G93" s="50"/>
      <c r="H93" s="50">
        <v>96.5</v>
      </c>
      <c r="I93" s="50">
        <v>3.5</v>
      </c>
      <c r="J93" s="50">
        <v>0</v>
      </c>
      <c r="K93" s="50">
        <v>94.5</v>
      </c>
      <c r="L93" s="50">
        <v>5.5</v>
      </c>
      <c r="M93" s="50">
        <v>0</v>
      </c>
    </row>
    <row r="94" spans="1:13" x14ac:dyDescent="0.35">
      <c r="A94" s="15">
        <v>44197</v>
      </c>
      <c r="B94" s="50">
        <v>77.5</v>
      </c>
      <c r="C94" s="50">
        <v>22.5</v>
      </c>
      <c r="D94" s="50">
        <v>0</v>
      </c>
      <c r="E94" s="50"/>
      <c r="F94" s="50"/>
      <c r="G94" s="50"/>
      <c r="H94" s="50">
        <v>96.5</v>
      </c>
      <c r="I94" s="50">
        <v>3.5</v>
      </c>
      <c r="J94" s="50">
        <v>0</v>
      </c>
      <c r="K94" s="50">
        <v>94.5</v>
      </c>
      <c r="L94" s="50">
        <v>5.5</v>
      </c>
      <c r="M94" s="50">
        <v>0</v>
      </c>
    </row>
    <row r="95" spans="1:13" x14ac:dyDescent="0.35">
      <c r="A95" s="15">
        <v>44198</v>
      </c>
      <c r="B95" s="50">
        <v>77.5</v>
      </c>
      <c r="C95" s="50">
        <v>22.5</v>
      </c>
      <c r="D95" s="50">
        <v>0</v>
      </c>
      <c r="E95" s="50"/>
      <c r="F95" s="50"/>
      <c r="G95" s="50"/>
      <c r="H95" s="50">
        <v>96.5</v>
      </c>
      <c r="I95" s="50">
        <v>3.5</v>
      </c>
      <c r="J95" s="50">
        <v>0</v>
      </c>
      <c r="K95" s="50">
        <v>94.5</v>
      </c>
      <c r="L95" s="50">
        <v>5.5</v>
      </c>
      <c r="M95" s="50">
        <v>0</v>
      </c>
    </row>
    <row r="96" spans="1:13" x14ac:dyDescent="0.35">
      <c r="A96" s="15">
        <v>44199</v>
      </c>
      <c r="B96" s="50">
        <v>77.5</v>
      </c>
      <c r="C96" s="50">
        <v>22.5</v>
      </c>
      <c r="D96" s="50">
        <v>0</v>
      </c>
      <c r="E96" s="50"/>
      <c r="F96" s="50"/>
      <c r="G96" s="50"/>
      <c r="H96" s="50">
        <v>96.5</v>
      </c>
      <c r="I96" s="50">
        <v>3.5</v>
      </c>
      <c r="J96" s="50">
        <v>0</v>
      </c>
      <c r="K96" s="50">
        <v>94.5</v>
      </c>
      <c r="L96" s="50">
        <v>5.5</v>
      </c>
      <c r="M96" s="50">
        <v>0</v>
      </c>
    </row>
    <row r="97" spans="1:13" x14ac:dyDescent="0.35">
      <c r="A97" s="15">
        <v>44200</v>
      </c>
      <c r="B97" s="50">
        <v>77.5</v>
      </c>
      <c r="C97" s="50">
        <v>22.5</v>
      </c>
      <c r="D97" s="50">
        <v>0</v>
      </c>
      <c r="E97" s="50"/>
      <c r="F97" s="50"/>
      <c r="G97" s="50"/>
      <c r="H97" s="50">
        <v>96.5</v>
      </c>
      <c r="I97" s="50">
        <v>3.5</v>
      </c>
      <c r="J97" s="50">
        <v>0</v>
      </c>
      <c r="K97" s="50">
        <v>94.5</v>
      </c>
      <c r="L97" s="50">
        <v>5.5</v>
      </c>
      <c r="M97" s="50">
        <v>0</v>
      </c>
    </row>
    <row r="98" spans="1:13" x14ac:dyDescent="0.35">
      <c r="A98" s="15">
        <v>44201</v>
      </c>
      <c r="B98" s="50">
        <v>70</v>
      </c>
      <c r="C98" s="50">
        <v>30</v>
      </c>
      <c r="D98" s="50">
        <v>0</v>
      </c>
      <c r="E98" s="50"/>
      <c r="F98" s="50"/>
      <c r="G98" s="50"/>
      <c r="H98" s="50">
        <v>94.5</v>
      </c>
      <c r="I98" s="50">
        <v>5.5</v>
      </c>
      <c r="J98" s="50">
        <v>0</v>
      </c>
      <c r="K98" s="50">
        <v>92.5</v>
      </c>
      <c r="L98" s="50">
        <v>7.5</v>
      </c>
      <c r="M98" s="50">
        <v>0</v>
      </c>
    </row>
    <row r="99" spans="1:13" x14ac:dyDescent="0.35">
      <c r="A99" s="15">
        <v>44202</v>
      </c>
      <c r="B99" s="50">
        <v>70</v>
      </c>
      <c r="C99" s="50">
        <v>30</v>
      </c>
      <c r="D99" s="50">
        <v>0</v>
      </c>
      <c r="E99" s="50"/>
      <c r="F99" s="50"/>
      <c r="G99" s="50"/>
      <c r="H99" s="50">
        <v>94.5</v>
      </c>
      <c r="I99" s="50">
        <v>5.5</v>
      </c>
      <c r="J99" s="50">
        <v>0</v>
      </c>
      <c r="K99" s="50">
        <v>92.5</v>
      </c>
      <c r="L99" s="50">
        <v>7.5</v>
      </c>
      <c r="M99" s="50">
        <v>0</v>
      </c>
    </row>
    <row r="100" spans="1:13" x14ac:dyDescent="0.35">
      <c r="A100" s="15">
        <v>44203</v>
      </c>
      <c r="B100" s="50">
        <v>70</v>
      </c>
      <c r="C100" s="50">
        <v>30</v>
      </c>
      <c r="D100" s="50">
        <v>0</v>
      </c>
      <c r="E100" s="50"/>
      <c r="F100" s="50"/>
      <c r="G100" s="50"/>
      <c r="H100" s="50">
        <v>94.5</v>
      </c>
      <c r="I100" s="50">
        <v>5.5</v>
      </c>
      <c r="J100" s="50">
        <v>0</v>
      </c>
      <c r="K100" s="50">
        <v>92.5</v>
      </c>
      <c r="L100" s="50">
        <v>7.5</v>
      </c>
      <c r="M100" s="50">
        <v>0</v>
      </c>
    </row>
    <row r="101" spans="1:13" x14ac:dyDescent="0.35">
      <c r="A101" s="15">
        <v>44204</v>
      </c>
      <c r="B101" s="50">
        <v>70</v>
      </c>
      <c r="C101" s="50">
        <v>30</v>
      </c>
      <c r="D101" s="50">
        <v>0</v>
      </c>
      <c r="E101" s="50"/>
      <c r="F101" s="50"/>
      <c r="G101" s="50"/>
      <c r="H101" s="50">
        <v>94.5</v>
      </c>
      <c r="I101" s="50">
        <v>5.5</v>
      </c>
      <c r="J101" s="50">
        <v>0</v>
      </c>
      <c r="K101" s="50">
        <v>92.5</v>
      </c>
      <c r="L101" s="50">
        <v>7.5</v>
      </c>
      <c r="M101" s="50">
        <v>0</v>
      </c>
    </row>
    <row r="102" spans="1:13" x14ac:dyDescent="0.35">
      <c r="A102" s="15">
        <v>44205</v>
      </c>
      <c r="B102" s="50">
        <v>70</v>
      </c>
      <c r="C102" s="50">
        <v>30</v>
      </c>
      <c r="D102" s="50">
        <v>0</v>
      </c>
      <c r="E102" s="50"/>
      <c r="F102" s="50"/>
      <c r="G102" s="50"/>
      <c r="H102" s="50">
        <v>94.5</v>
      </c>
      <c r="I102" s="50">
        <v>5.5</v>
      </c>
      <c r="J102" s="50">
        <v>0</v>
      </c>
      <c r="K102" s="50">
        <v>92.5</v>
      </c>
      <c r="L102" s="50">
        <v>7.5</v>
      </c>
      <c r="M102" s="50">
        <v>0</v>
      </c>
    </row>
    <row r="103" spans="1:13" x14ac:dyDescent="0.35">
      <c r="A103" s="15">
        <v>44206</v>
      </c>
      <c r="B103" s="50">
        <v>70</v>
      </c>
      <c r="C103" s="50">
        <v>30</v>
      </c>
      <c r="D103" s="50">
        <v>0</v>
      </c>
      <c r="E103" s="50"/>
      <c r="F103" s="50"/>
      <c r="G103" s="50"/>
      <c r="H103" s="50">
        <v>94.5</v>
      </c>
      <c r="I103" s="50">
        <v>5.5</v>
      </c>
      <c r="J103" s="50">
        <v>0</v>
      </c>
      <c r="K103" s="50">
        <v>92.5</v>
      </c>
      <c r="L103" s="50">
        <v>7.5</v>
      </c>
      <c r="M103" s="50">
        <v>0</v>
      </c>
    </row>
    <row r="104" spans="1:13" x14ac:dyDescent="0.35">
      <c r="A104" s="15">
        <v>44207</v>
      </c>
      <c r="B104" s="50">
        <v>70</v>
      </c>
      <c r="C104" s="50">
        <v>30</v>
      </c>
      <c r="D104" s="50">
        <v>0</v>
      </c>
      <c r="E104" s="50"/>
      <c r="F104" s="50"/>
      <c r="G104" s="50"/>
      <c r="H104" s="50">
        <v>94.5</v>
      </c>
      <c r="I104" s="50">
        <v>5.5</v>
      </c>
      <c r="J104" s="50">
        <v>0</v>
      </c>
      <c r="K104" s="50">
        <v>92.5</v>
      </c>
      <c r="L104" s="50">
        <v>7.5</v>
      </c>
      <c r="M104" s="50">
        <v>0</v>
      </c>
    </row>
    <row r="105" spans="1:13" x14ac:dyDescent="0.35">
      <c r="A105" s="15">
        <v>44208</v>
      </c>
      <c r="B105" s="50">
        <v>62.5</v>
      </c>
      <c r="C105" s="50">
        <v>37.5</v>
      </c>
      <c r="D105" s="50">
        <v>0</v>
      </c>
      <c r="E105" s="50"/>
      <c r="F105" s="50"/>
      <c r="G105" s="50"/>
      <c r="H105" s="50">
        <f t="shared" ref="H105:H111" si="0">174/2</f>
        <v>87</v>
      </c>
      <c r="I105" s="50">
        <f t="shared" ref="I105:I111" si="1">26/2</f>
        <v>13</v>
      </c>
      <c r="J105" s="50">
        <v>0</v>
      </c>
      <c r="K105" s="50">
        <v>87.5</v>
      </c>
      <c r="L105" s="50">
        <v>12.5</v>
      </c>
      <c r="M105" s="50">
        <v>0</v>
      </c>
    </row>
    <row r="106" spans="1:13" x14ac:dyDescent="0.35">
      <c r="A106" s="15">
        <v>44209</v>
      </c>
      <c r="B106" s="50">
        <v>62.5</v>
      </c>
      <c r="C106" s="50">
        <v>37.5</v>
      </c>
      <c r="D106" s="50">
        <v>0</v>
      </c>
      <c r="E106" s="50"/>
      <c r="F106" s="50"/>
      <c r="G106" s="50"/>
      <c r="H106" s="50">
        <f t="shared" si="0"/>
        <v>87</v>
      </c>
      <c r="I106" s="50">
        <f t="shared" si="1"/>
        <v>13</v>
      </c>
      <c r="J106" s="50">
        <v>0</v>
      </c>
      <c r="K106" s="50">
        <v>87.5</v>
      </c>
      <c r="L106" s="50">
        <v>12.5</v>
      </c>
      <c r="M106" s="50">
        <v>0</v>
      </c>
    </row>
    <row r="107" spans="1:13" x14ac:dyDescent="0.35">
      <c r="A107" s="15">
        <v>44210</v>
      </c>
      <c r="B107" s="50">
        <v>62.5</v>
      </c>
      <c r="C107" s="50">
        <v>37.5</v>
      </c>
      <c r="D107" s="50">
        <v>0</v>
      </c>
      <c r="E107" s="50"/>
      <c r="F107" s="50"/>
      <c r="G107" s="50"/>
      <c r="H107" s="50">
        <f t="shared" si="0"/>
        <v>87</v>
      </c>
      <c r="I107" s="50">
        <f t="shared" si="1"/>
        <v>13</v>
      </c>
      <c r="J107" s="50">
        <v>0</v>
      </c>
      <c r="K107" s="50">
        <v>87.5</v>
      </c>
      <c r="L107" s="50">
        <v>12.5</v>
      </c>
      <c r="M107" s="50">
        <v>0</v>
      </c>
    </row>
    <row r="108" spans="1:13" x14ac:dyDescent="0.35">
      <c r="A108" s="15">
        <v>44211</v>
      </c>
      <c r="B108" s="50">
        <v>62.5</v>
      </c>
      <c r="C108" s="50">
        <v>37.5</v>
      </c>
      <c r="D108" s="50">
        <v>0</v>
      </c>
      <c r="E108" s="50"/>
      <c r="F108" s="50"/>
      <c r="G108" s="50"/>
      <c r="H108" s="50">
        <f t="shared" si="0"/>
        <v>87</v>
      </c>
      <c r="I108" s="50">
        <f t="shared" si="1"/>
        <v>13</v>
      </c>
      <c r="J108" s="50">
        <v>0</v>
      </c>
      <c r="K108" s="50">
        <v>87.5</v>
      </c>
      <c r="L108" s="50">
        <v>12.5</v>
      </c>
      <c r="M108" s="50">
        <v>0</v>
      </c>
    </row>
    <row r="109" spans="1:13" x14ac:dyDescent="0.35">
      <c r="A109" s="15">
        <v>44212</v>
      </c>
      <c r="B109" s="50">
        <v>62.5</v>
      </c>
      <c r="C109" s="50">
        <v>37.5</v>
      </c>
      <c r="D109" s="50">
        <v>0</v>
      </c>
      <c r="E109" s="50"/>
      <c r="F109" s="50"/>
      <c r="G109" s="50"/>
      <c r="H109" s="50">
        <f t="shared" si="0"/>
        <v>87</v>
      </c>
      <c r="I109" s="50">
        <f t="shared" si="1"/>
        <v>13</v>
      </c>
      <c r="J109" s="50">
        <v>0</v>
      </c>
      <c r="K109" s="50">
        <v>87.5</v>
      </c>
      <c r="L109" s="50">
        <v>12.5</v>
      </c>
      <c r="M109" s="50">
        <v>0</v>
      </c>
    </row>
    <row r="110" spans="1:13" x14ac:dyDescent="0.35">
      <c r="A110" s="15">
        <v>44213</v>
      </c>
      <c r="B110" s="50">
        <v>62.5</v>
      </c>
      <c r="C110" s="50">
        <v>37.5</v>
      </c>
      <c r="D110" s="50">
        <v>0</v>
      </c>
      <c r="E110" s="50"/>
      <c r="F110" s="50"/>
      <c r="G110" s="50"/>
      <c r="H110" s="50">
        <f t="shared" si="0"/>
        <v>87</v>
      </c>
      <c r="I110" s="50">
        <f t="shared" si="1"/>
        <v>13</v>
      </c>
      <c r="J110" s="50">
        <v>0</v>
      </c>
      <c r="K110" s="50">
        <v>87.5</v>
      </c>
      <c r="L110" s="50">
        <v>12.5</v>
      </c>
      <c r="M110" s="50">
        <v>0</v>
      </c>
    </row>
    <row r="111" spans="1:13" x14ac:dyDescent="0.35">
      <c r="A111" s="15">
        <v>44214</v>
      </c>
      <c r="B111" s="50">
        <v>62.5</v>
      </c>
      <c r="C111" s="50">
        <v>37.5</v>
      </c>
      <c r="D111" s="50">
        <v>0</v>
      </c>
      <c r="E111" s="50"/>
      <c r="F111" s="50"/>
      <c r="G111" s="50"/>
      <c r="H111" s="50">
        <f t="shared" si="0"/>
        <v>87</v>
      </c>
      <c r="I111" s="50">
        <f t="shared" si="1"/>
        <v>13</v>
      </c>
      <c r="J111" s="50">
        <v>0</v>
      </c>
      <c r="K111" s="50">
        <v>87.5</v>
      </c>
      <c r="L111" s="50">
        <v>12.5</v>
      </c>
      <c r="M111" s="50">
        <v>0</v>
      </c>
    </row>
    <row r="112" spans="1:13" x14ac:dyDescent="0.35">
      <c r="A112" s="15">
        <v>44215</v>
      </c>
      <c r="B112" s="50">
        <v>55</v>
      </c>
      <c r="C112" s="50">
        <v>45</v>
      </c>
      <c r="D112" s="50">
        <v>0</v>
      </c>
      <c r="E112" s="50"/>
      <c r="F112" s="50"/>
      <c r="G112" s="50"/>
      <c r="H112" s="50">
        <v>85</v>
      </c>
      <c r="I112" s="50">
        <v>15</v>
      </c>
      <c r="J112" s="50">
        <v>0</v>
      </c>
      <c r="K112" s="50">
        <v>85</v>
      </c>
      <c r="L112" s="50">
        <v>15</v>
      </c>
      <c r="M112" s="50">
        <v>0</v>
      </c>
    </row>
    <row r="113" spans="1:13" x14ac:dyDescent="0.35">
      <c r="A113" s="15">
        <v>44216</v>
      </c>
      <c r="B113" s="50">
        <v>55</v>
      </c>
      <c r="C113" s="50">
        <v>45</v>
      </c>
      <c r="D113" s="50">
        <v>0</v>
      </c>
      <c r="E113" s="50"/>
      <c r="F113" s="50"/>
      <c r="G113" s="50"/>
      <c r="H113" s="50">
        <v>85</v>
      </c>
      <c r="I113" s="50">
        <v>15</v>
      </c>
      <c r="J113" s="50">
        <v>0</v>
      </c>
      <c r="K113" s="50">
        <v>85</v>
      </c>
      <c r="L113" s="50">
        <v>15</v>
      </c>
      <c r="M113" s="50">
        <v>0</v>
      </c>
    </row>
    <row r="114" spans="1:13" x14ac:dyDescent="0.35">
      <c r="A114" s="15">
        <v>44217</v>
      </c>
      <c r="B114" s="50">
        <v>55</v>
      </c>
      <c r="C114" s="50">
        <v>45</v>
      </c>
      <c r="D114" s="50">
        <v>0</v>
      </c>
      <c r="E114" s="50"/>
      <c r="F114" s="50"/>
      <c r="G114" s="50"/>
      <c r="H114" s="50">
        <v>85</v>
      </c>
      <c r="I114" s="50">
        <v>15</v>
      </c>
      <c r="J114" s="50">
        <v>0</v>
      </c>
      <c r="K114" s="50">
        <v>85</v>
      </c>
      <c r="L114" s="50">
        <v>15</v>
      </c>
      <c r="M114" s="50">
        <v>0</v>
      </c>
    </row>
    <row r="115" spans="1:13" x14ac:dyDescent="0.35">
      <c r="A115" s="15">
        <v>44218</v>
      </c>
      <c r="B115" s="50">
        <v>55</v>
      </c>
      <c r="C115" s="50">
        <v>45</v>
      </c>
      <c r="D115" s="50">
        <v>0</v>
      </c>
      <c r="E115" s="50"/>
      <c r="F115" s="50"/>
      <c r="G115" s="50"/>
      <c r="H115" s="50">
        <v>85</v>
      </c>
      <c r="I115" s="50">
        <v>15</v>
      </c>
      <c r="J115" s="50">
        <v>0</v>
      </c>
      <c r="K115" s="50">
        <v>85</v>
      </c>
      <c r="L115" s="50">
        <v>15</v>
      </c>
      <c r="M115" s="50">
        <v>0</v>
      </c>
    </row>
    <row r="116" spans="1:13" x14ac:dyDescent="0.35">
      <c r="A116" s="15">
        <v>44219</v>
      </c>
      <c r="B116" s="50">
        <v>55</v>
      </c>
      <c r="C116" s="50">
        <v>45</v>
      </c>
      <c r="D116" s="50">
        <v>0</v>
      </c>
      <c r="E116" s="50"/>
      <c r="F116" s="50"/>
      <c r="G116" s="50"/>
      <c r="H116" s="50">
        <v>85</v>
      </c>
      <c r="I116" s="50">
        <v>15</v>
      </c>
      <c r="J116" s="50">
        <v>0</v>
      </c>
      <c r="K116" s="50">
        <v>85</v>
      </c>
      <c r="L116" s="50">
        <v>15</v>
      </c>
      <c r="M116" s="50">
        <v>0</v>
      </c>
    </row>
    <row r="117" spans="1:13" x14ac:dyDescent="0.35">
      <c r="A117" s="15">
        <v>44220</v>
      </c>
      <c r="B117" s="50">
        <v>55</v>
      </c>
      <c r="C117" s="50">
        <v>45</v>
      </c>
      <c r="D117" s="50">
        <v>0</v>
      </c>
      <c r="E117" s="50"/>
      <c r="F117" s="50"/>
      <c r="G117" s="50"/>
      <c r="H117" s="50">
        <v>85</v>
      </c>
      <c r="I117" s="50">
        <v>15</v>
      </c>
      <c r="J117" s="50">
        <v>0</v>
      </c>
      <c r="K117" s="50">
        <v>85</v>
      </c>
      <c r="L117" s="50">
        <v>15</v>
      </c>
      <c r="M117" s="50">
        <v>0</v>
      </c>
    </row>
    <row r="118" spans="1:13" x14ac:dyDescent="0.35">
      <c r="A118" s="15">
        <v>44221</v>
      </c>
      <c r="B118" s="50">
        <v>55</v>
      </c>
      <c r="C118" s="50">
        <v>45</v>
      </c>
      <c r="D118" s="50">
        <v>0</v>
      </c>
      <c r="E118" s="50"/>
      <c r="F118" s="50"/>
      <c r="G118" s="50"/>
      <c r="H118" s="50">
        <v>85</v>
      </c>
      <c r="I118" s="50">
        <v>15</v>
      </c>
      <c r="J118" s="50">
        <v>0</v>
      </c>
      <c r="K118" s="50">
        <v>85</v>
      </c>
      <c r="L118" s="50">
        <v>15</v>
      </c>
      <c r="M118" s="50">
        <v>0</v>
      </c>
    </row>
    <row r="119" spans="1:13" x14ac:dyDescent="0.35">
      <c r="A119" s="15">
        <v>44222</v>
      </c>
      <c r="B119" s="50">
        <v>50</v>
      </c>
      <c r="C119" s="50">
        <v>50</v>
      </c>
      <c r="D119" s="50">
        <v>0</v>
      </c>
      <c r="E119" s="50"/>
      <c r="F119" s="50"/>
      <c r="G119" s="50"/>
      <c r="H119" s="50">
        <v>80</v>
      </c>
      <c r="I119" s="50">
        <f t="shared" ref="I119:I125" si="2">35/2</f>
        <v>17.5</v>
      </c>
      <c r="J119" s="50">
        <v>2.5</v>
      </c>
      <c r="K119" s="50">
        <v>80</v>
      </c>
      <c r="L119" s="50">
        <v>20</v>
      </c>
      <c r="M119" s="50">
        <v>0</v>
      </c>
    </row>
    <row r="120" spans="1:13" x14ac:dyDescent="0.35">
      <c r="A120" s="15">
        <v>44223</v>
      </c>
      <c r="B120" s="50">
        <v>50</v>
      </c>
      <c r="C120" s="50">
        <v>50</v>
      </c>
      <c r="D120" s="50">
        <v>0</v>
      </c>
      <c r="E120" s="50"/>
      <c r="F120" s="50"/>
      <c r="G120" s="50"/>
      <c r="H120" s="50">
        <v>80</v>
      </c>
      <c r="I120" s="50">
        <f t="shared" si="2"/>
        <v>17.5</v>
      </c>
      <c r="J120" s="50">
        <v>2.5</v>
      </c>
      <c r="K120" s="50">
        <v>80</v>
      </c>
      <c r="L120" s="50">
        <v>20</v>
      </c>
      <c r="M120" s="50">
        <v>0</v>
      </c>
    </row>
    <row r="121" spans="1:13" x14ac:dyDescent="0.35">
      <c r="A121" s="15">
        <v>44224</v>
      </c>
      <c r="B121" s="50">
        <v>50</v>
      </c>
      <c r="C121" s="50">
        <v>50</v>
      </c>
      <c r="D121" s="50">
        <v>0</v>
      </c>
      <c r="E121" s="50"/>
      <c r="F121" s="50"/>
      <c r="G121" s="50"/>
      <c r="H121" s="50">
        <v>80</v>
      </c>
      <c r="I121" s="50">
        <f t="shared" si="2"/>
        <v>17.5</v>
      </c>
      <c r="J121" s="50">
        <v>2.5</v>
      </c>
      <c r="K121" s="50">
        <v>80</v>
      </c>
      <c r="L121" s="50">
        <v>20</v>
      </c>
      <c r="M121" s="50">
        <v>0</v>
      </c>
    </row>
    <row r="122" spans="1:13" x14ac:dyDescent="0.35">
      <c r="A122" s="15">
        <v>44225</v>
      </c>
      <c r="B122" s="50">
        <v>50</v>
      </c>
      <c r="C122" s="50">
        <v>50</v>
      </c>
      <c r="D122" s="50">
        <v>0</v>
      </c>
      <c r="E122" s="50"/>
      <c r="F122" s="50"/>
      <c r="G122" s="50"/>
      <c r="H122" s="50">
        <v>80</v>
      </c>
      <c r="I122" s="50">
        <f t="shared" si="2"/>
        <v>17.5</v>
      </c>
      <c r="J122" s="50">
        <v>2.5</v>
      </c>
      <c r="K122" s="50">
        <v>80</v>
      </c>
      <c r="L122" s="50">
        <v>20</v>
      </c>
      <c r="M122" s="50">
        <v>0</v>
      </c>
    </row>
    <row r="123" spans="1:13" x14ac:dyDescent="0.35">
      <c r="A123" s="15">
        <v>44226</v>
      </c>
      <c r="B123" s="50">
        <v>50</v>
      </c>
      <c r="C123" s="50">
        <v>50</v>
      </c>
      <c r="D123" s="50">
        <v>0</v>
      </c>
      <c r="E123" s="50"/>
      <c r="F123" s="50"/>
      <c r="G123" s="50"/>
      <c r="H123" s="50">
        <v>80</v>
      </c>
      <c r="I123" s="50">
        <f t="shared" si="2"/>
        <v>17.5</v>
      </c>
      <c r="J123" s="50">
        <v>2.5</v>
      </c>
      <c r="K123" s="50">
        <v>80</v>
      </c>
      <c r="L123" s="50">
        <v>20</v>
      </c>
      <c r="M123" s="50">
        <v>0</v>
      </c>
    </row>
    <row r="124" spans="1:13" x14ac:dyDescent="0.35">
      <c r="A124" s="15">
        <v>44227</v>
      </c>
      <c r="B124" s="50">
        <v>50</v>
      </c>
      <c r="C124" s="50">
        <v>50</v>
      </c>
      <c r="D124" s="50">
        <v>0</v>
      </c>
      <c r="E124" s="50"/>
      <c r="F124" s="50"/>
      <c r="G124" s="50"/>
      <c r="H124" s="50">
        <v>80</v>
      </c>
      <c r="I124" s="50">
        <f t="shared" si="2"/>
        <v>17.5</v>
      </c>
      <c r="J124" s="50">
        <v>2.5</v>
      </c>
      <c r="K124" s="50">
        <v>80</v>
      </c>
      <c r="L124" s="50">
        <v>20</v>
      </c>
      <c r="M124" s="50">
        <v>0</v>
      </c>
    </row>
    <row r="125" spans="1:13" x14ac:dyDescent="0.35">
      <c r="A125" s="15">
        <v>44228</v>
      </c>
      <c r="B125" s="50">
        <v>50</v>
      </c>
      <c r="C125" s="50">
        <v>50</v>
      </c>
      <c r="D125" s="50">
        <v>0</v>
      </c>
      <c r="E125" s="50"/>
      <c r="F125" s="50"/>
      <c r="G125" s="50"/>
      <c r="H125" s="50">
        <v>80</v>
      </c>
      <c r="I125" s="50">
        <f t="shared" si="2"/>
        <v>17.5</v>
      </c>
      <c r="J125" s="50">
        <v>2.5</v>
      </c>
      <c r="K125" s="50">
        <v>80</v>
      </c>
      <c r="L125" s="50">
        <v>20</v>
      </c>
      <c r="M125" s="50">
        <v>0</v>
      </c>
    </row>
    <row r="126" spans="1:13" x14ac:dyDescent="0.35">
      <c r="A126" s="15">
        <v>44229</v>
      </c>
      <c r="B126" s="50">
        <v>40</v>
      </c>
      <c r="C126" s="50">
        <v>60</v>
      </c>
      <c r="D126" s="50">
        <v>0</v>
      </c>
      <c r="E126" s="50">
        <v>100</v>
      </c>
      <c r="F126" s="50">
        <v>0</v>
      </c>
      <c r="G126" s="50">
        <v>0</v>
      </c>
      <c r="H126" s="50">
        <v>75</v>
      </c>
      <c r="I126" s="50">
        <v>22.5</v>
      </c>
      <c r="J126" s="50">
        <v>2.5</v>
      </c>
      <c r="K126" s="50">
        <v>70</v>
      </c>
      <c r="L126" s="50">
        <v>30</v>
      </c>
      <c r="M126" s="50">
        <v>0</v>
      </c>
    </row>
    <row r="127" spans="1:13" x14ac:dyDescent="0.35">
      <c r="A127" s="15">
        <v>44230</v>
      </c>
      <c r="B127" s="50">
        <v>40</v>
      </c>
      <c r="C127" s="50">
        <v>60</v>
      </c>
      <c r="D127" s="50">
        <v>0</v>
      </c>
      <c r="E127" s="50">
        <v>100</v>
      </c>
      <c r="F127" s="50">
        <v>0</v>
      </c>
      <c r="G127" s="50">
        <v>0</v>
      </c>
      <c r="H127" s="50">
        <v>75</v>
      </c>
      <c r="I127" s="50">
        <v>22.5</v>
      </c>
      <c r="J127" s="50">
        <v>2.5</v>
      </c>
      <c r="K127" s="50">
        <v>70</v>
      </c>
      <c r="L127" s="50">
        <v>30</v>
      </c>
      <c r="M127" s="50">
        <v>0</v>
      </c>
    </row>
    <row r="128" spans="1:13" x14ac:dyDescent="0.35">
      <c r="A128" s="15">
        <v>44231</v>
      </c>
      <c r="B128" s="50">
        <v>40</v>
      </c>
      <c r="C128" s="50">
        <v>60</v>
      </c>
      <c r="D128" s="50">
        <v>0</v>
      </c>
      <c r="E128" s="50">
        <v>100</v>
      </c>
      <c r="F128" s="50">
        <v>0</v>
      </c>
      <c r="G128" s="50">
        <v>0</v>
      </c>
      <c r="H128" s="50">
        <v>75</v>
      </c>
      <c r="I128" s="50">
        <v>22.5</v>
      </c>
      <c r="J128" s="50">
        <v>2.5</v>
      </c>
      <c r="K128" s="50">
        <v>70</v>
      </c>
      <c r="L128" s="50">
        <v>30</v>
      </c>
      <c r="M128" s="50">
        <v>0</v>
      </c>
    </row>
    <row r="129" spans="1:13" x14ac:dyDescent="0.35">
      <c r="A129" s="15">
        <v>44232</v>
      </c>
      <c r="B129" s="50">
        <v>40</v>
      </c>
      <c r="C129" s="50">
        <v>60</v>
      </c>
      <c r="D129" s="50">
        <v>0</v>
      </c>
      <c r="E129" s="50">
        <v>100</v>
      </c>
      <c r="F129" s="50">
        <v>0</v>
      </c>
      <c r="G129" s="50">
        <v>0</v>
      </c>
      <c r="H129" s="50">
        <v>75</v>
      </c>
      <c r="I129" s="50">
        <v>22.5</v>
      </c>
      <c r="J129" s="50">
        <v>2.5</v>
      </c>
      <c r="K129" s="50">
        <v>70</v>
      </c>
      <c r="L129" s="50">
        <v>30</v>
      </c>
      <c r="M129" s="50">
        <v>0</v>
      </c>
    </row>
    <row r="130" spans="1:13" x14ac:dyDescent="0.35">
      <c r="A130" s="15">
        <v>44233</v>
      </c>
      <c r="B130" s="50">
        <v>40</v>
      </c>
      <c r="C130" s="50">
        <v>60</v>
      </c>
      <c r="D130" s="50">
        <v>0</v>
      </c>
      <c r="E130" s="50">
        <v>100</v>
      </c>
      <c r="F130" s="50">
        <v>0</v>
      </c>
      <c r="G130" s="50">
        <v>0</v>
      </c>
      <c r="H130" s="50">
        <v>75</v>
      </c>
      <c r="I130" s="50">
        <v>22.5</v>
      </c>
      <c r="J130" s="50">
        <v>2.5</v>
      </c>
      <c r="K130" s="50">
        <v>70</v>
      </c>
      <c r="L130" s="50">
        <v>30</v>
      </c>
      <c r="M130" s="50">
        <v>0</v>
      </c>
    </row>
    <row r="131" spans="1:13" x14ac:dyDescent="0.35">
      <c r="A131" s="15">
        <v>44234</v>
      </c>
      <c r="B131" s="50">
        <v>40</v>
      </c>
      <c r="C131" s="50">
        <v>60</v>
      </c>
      <c r="D131" s="50">
        <v>0</v>
      </c>
      <c r="E131" s="50">
        <v>100</v>
      </c>
      <c r="F131" s="50">
        <v>0</v>
      </c>
      <c r="G131" s="50">
        <v>0</v>
      </c>
      <c r="H131" s="50">
        <v>75</v>
      </c>
      <c r="I131" s="50">
        <v>22.5</v>
      </c>
      <c r="J131" s="50">
        <v>2.5</v>
      </c>
      <c r="K131" s="50">
        <v>70</v>
      </c>
      <c r="L131" s="50">
        <v>30</v>
      </c>
      <c r="M131" s="50">
        <v>0</v>
      </c>
    </row>
    <row r="132" spans="1:13" x14ac:dyDescent="0.35">
      <c r="A132" s="15">
        <v>44235</v>
      </c>
      <c r="B132" s="50">
        <v>40</v>
      </c>
      <c r="C132" s="50">
        <v>60</v>
      </c>
      <c r="D132" s="50">
        <v>0</v>
      </c>
      <c r="E132" s="50">
        <v>100</v>
      </c>
      <c r="F132" s="50">
        <v>0</v>
      </c>
      <c r="G132" s="50">
        <v>0</v>
      </c>
      <c r="H132" s="50">
        <v>75</v>
      </c>
      <c r="I132" s="50">
        <v>22.5</v>
      </c>
      <c r="J132" s="50">
        <v>2.5</v>
      </c>
      <c r="K132" s="50">
        <v>70</v>
      </c>
      <c r="L132" s="50">
        <v>30</v>
      </c>
      <c r="M132" s="50">
        <v>0</v>
      </c>
    </row>
    <row r="133" spans="1:13" x14ac:dyDescent="0.35">
      <c r="A133" s="15">
        <v>44236</v>
      </c>
      <c r="B133" s="50">
        <v>27.5</v>
      </c>
      <c r="C133" s="50">
        <v>72.5</v>
      </c>
      <c r="D133" s="50">
        <v>0</v>
      </c>
      <c r="E133" s="50">
        <v>95</v>
      </c>
      <c r="F133" s="50">
        <v>5</v>
      </c>
      <c r="G133" s="50">
        <v>0</v>
      </c>
      <c r="H133" s="50">
        <v>65</v>
      </c>
      <c r="I133" s="50">
        <v>32.5</v>
      </c>
      <c r="J133" s="50">
        <v>2.5</v>
      </c>
      <c r="K133" s="50">
        <v>60</v>
      </c>
      <c r="L133" s="50">
        <v>40</v>
      </c>
      <c r="M133" s="50">
        <v>0</v>
      </c>
    </row>
    <row r="134" spans="1:13" x14ac:dyDescent="0.35">
      <c r="A134" s="15">
        <v>44237</v>
      </c>
      <c r="B134" s="50">
        <v>27.5</v>
      </c>
      <c r="C134" s="50">
        <v>72.5</v>
      </c>
      <c r="D134" s="50">
        <v>0</v>
      </c>
      <c r="E134" s="50">
        <v>95</v>
      </c>
      <c r="F134" s="50">
        <v>5</v>
      </c>
      <c r="G134" s="50">
        <v>0</v>
      </c>
      <c r="H134" s="50">
        <v>65</v>
      </c>
      <c r="I134" s="50">
        <v>32.5</v>
      </c>
      <c r="J134" s="50">
        <v>2.5</v>
      </c>
      <c r="K134" s="50">
        <v>60</v>
      </c>
      <c r="L134" s="50">
        <v>40</v>
      </c>
      <c r="M134" s="50">
        <v>0</v>
      </c>
    </row>
    <row r="135" spans="1:13" x14ac:dyDescent="0.35">
      <c r="A135" s="15">
        <v>44238</v>
      </c>
      <c r="B135" s="50">
        <v>27.5</v>
      </c>
      <c r="C135" s="50">
        <v>72.5</v>
      </c>
      <c r="D135" s="50">
        <v>0</v>
      </c>
      <c r="E135" s="50">
        <v>95</v>
      </c>
      <c r="F135" s="50">
        <v>5</v>
      </c>
      <c r="G135" s="50">
        <v>0</v>
      </c>
      <c r="H135" s="50">
        <v>65</v>
      </c>
      <c r="I135" s="50">
        <v>32.5</v>
      </c>
      <c r="J135" s="50">
        <v>2.5</v>
      </c>
      <c r="K135" s="50">
        <v>60</v>
      </c>
      <c r="L135" s="50">
        <v>40</v>
      </c>
      <c r="M135" s="50">
        <v>0</v>
      </c>
    </row>
    <row r="136" spans="1:13" x14ac:dyDescent="0.35">
      <c r="A136" s="15">
        <v>44239</v>
      </c>
      <c r="B136" s="50">
        <v>27.5</v>
      </c>
      <c r="C136" s="50">
        <v>72.5</v>
      </c>
      <c r="D136" s="50">
        <v>0</v>
      </c>
      <c r="E136" s="50">
        <v>95</v>
      </c>
      <c r="F136" s="50">
        <v>5</v>
      </c>
      <c r="G136" s="50">
        <v>0</v>
      </c>
      <c r="H136" s="50">
        <v>65</v>
      </c>
      <c r="I136" s="50">
        <v>32.5</v>
      </c>
      <c r="J136" s="50">
        <v>2.5</v>
      </c>
      <c r="K136" s="50">
        <v>60</v>
      </c>
      <c r="L136" s="50">
        <v>40</v>
      </c>
      <c r="M136" s="50">
        <v>0</v>
      </c>
    </row>
    <row r="137" spans="1:13" x14ac:dyDescent="0.35">
      <c r="A137" s="15">
        <v>44240</v>
      </c>
      <c r="B137" s="50">
        <v>27.5</v>
      </c>
      <c r="C137" s="50">
        <v>72.5</v>
      </c>
      <c r="D137" s="50">
        <v>0</v>
      </c>
      <c r="E137" s="50">
        <v>95</v>
      </c>
      <c r="F137" s="50">
        <v>5</v>
      </c>
      <c r="G137" s="50">
        <v>0</v>
      </c>
      <c r="H137" s="50">
        <v>65</v>
      </c>
      <c r="I137" s="50">
        <v>32.5</v>
      </c>
      <c r="J137" s="50">
        <v>2.5</v>
      </c>
      <c r="K137" s="50">
        <v>60</v>
      </c>
      <c r="L137" s="50">
        <v>40</v>
      </c>
      <c r="M137" s="50">
        <v>0</v>
      </c>
    </row>
    <row r="138" spans="1:13" x14ac:dyDescent="0.35">
      <c r="A138" s="15">
        <v>44241</v>
      </c>
      <c r="B138" s="50">
        <v>27.5</v>
      </c>
      <c r="C138" s="50">
        <v>72.5</v>
      </c>
      <c r="D138" s="50">
        <v>0</v>
      </c>
      <c r="E138" s="50">
        <v>95</v>
      </c>
      <c r="F138" s="50">
        <v>5</v>
      </c>
      <c r="G138" s="50">
        <v>0</v>
      </c>
      <c r="H138" s="50">
        <v>65</v>
      </c>
      <c r="I138" s="50">
        <v>32.5</v>
      </c>
      <c r="J138" s="50">
        <v>2.5</v>
      </c>
      <c r="K138" s="50">
        <v>60</v>
      </c>
      <c r="L138" s="50">
        <v>40</v>
      </c>
      <c r="M138" s="50">
        <v>0</v>
      </c>
    </row>
    <row r="139" spans="1:13" x14ac:dyDescent="0.35">
      <c r="A139" s="15">
        <v>44242</v>
      </c>
      <c r="B139" s="50">
        <v>27.5</v>
      </c>
      <c r="C139" s="50">
        <v>72.5</v>
      </c>
      <c r="D139" s="50">
        <v>0</v>
      </c>
      <c r="E139" s="50">
        <v>95</v>
      </c>
      <c r="F139" s="50">
        <v>5</v>
      </c>
      <c r="G139" s="50">
        <v>0</v>
      </c>
      <c r="H139" s="50">
        <v>65</v>
      </c>
      <c r="I139" s="50">
        <v>32.5</v>
      </c>
      <c r="J139" s="50">
        <v>2.5</v>
      </c>
      <c r="K139" s="50">
        <v>60</v>
      </c>
      <c r="L139" s="50">
        <v>40</v>
      </c>
      <c r="M139" s="50">
        <v>0</v>
      </c>
    </row>
    <row r="140" spans="1:13" x14ac:dyDescent="0.35">
      <c r="A140" s="15">
        <v>44243</v>
      </c>
      <c r="B140" s="50">
        <v>17.5</v>
      </c>
      <c r="C140" s="50">
        <v>79.5</v>
      </c>
      <c r="D140" s="50">
        <v>3</v>
      </c>
      <c r="E140" s="50">
        <v>92.5</v>
      </c>
      <c r="F140" s="50">
        <v>7.5</v>
      </c>
      <c r="G140" s="50">
        <v>0</v>
      </c>
      <c r="H140" s="50">
        <v>60</v>
      </c>
      <c r="I140" s="50">
        <v>37.5</v>
      </c>
      <c r="J140" s="50">
        <v>2.5</v>
      </c>
      <c r="K140" s="50">
        <v>50</v>
      </c>
      <c r="L140" s="50">
        <v>50</v>
      </c>
      <c r="M140" s="50">
        <v>0</v>
      </c>
    </row>
    <row r="141" spans="1:13" x14ac:dyDescent="0.35">
      <c r="A141" s="15">
        <v>44244</v>
      </c>
      <c r="B141" s="50">
        <v>17.5</v>
      </c>
      <c r="C141" s="50">
        <v>79.5</v>
      </c>
      <c r="D141" s="50">
        <v>3</v>
      </c>
      <c r="E141" s="50">
        <v>92.5</v>
      </c>
      <c r="F141" s="50">
        <v>7.5</v>
      </c>
      <c r="G141" s="50">
        <v>0</v>
      </c>
      <c r="H141" s="50">
        <v>60</v>
      </c>
      <c r="I141" s="50">
        <v>37.5</v>
      </c>
      <c r="J141" s="50">
        <v>2.5</v>
      </c>
      <c r="K141" s="50">
        <v>50</v>
      </c>
      <c r="L141" s="50">
        <v>50</v>
      </c>
      <c r="M141" s="50">
        <v>0</v>
      </c>
    </row>
    <row r="142" spans="1:13" x14ac:dyDescent="0.35">
      <c r="A142" s="15">
        <v>44245</v>
      </c>
      <c r="B142" s="50">
        <v>17.5</v>
      </c>
      <c r="C142" s="50">
        <v>79.5</v>
      </c>
      <c r="D142" s="50">
        <v>3</v>
      </c>
      <c r="E142" s="50">
        <v>92.5</v>
      </c>
      <c r="F142" s="50">
        <v>7.5</v>
      </c>
      <c r="G142" s="50">
        <v>0</v>
      </c>
      <c r="H142" s="50">
        <v>60</v>
      </c>
      <c r="I142" s="50">
        <v>37.5</v>
      </c>
      <c r="J142" s="50">
        <v>2.5</v>
      </c>
      <c r="K142" s="50">
        <v>50</v>
      </c>
      <c r="L142" s="50">
        <v>50</v>
      </c>
      <c r="M142" s="50">
        <v>0</v>
      </c>
    </row>
    <row r="143" spans="1:13" x14ac:dyDescent="0.35">
      <c r="A143" s="15">
        <v>44246</v>
      </c>
      <c r="B143" s="50">
        <v>17.5</v>
      </c>
      <c r="C143" s="50">
        <v>79.5</v>
      </c>
      <c r="D143" s="50">
        <v>3</v>
      </c>
      <c r="E143" s="50">
        <v>92.5</v>
      </c>
      <c r="F143" s="50">
        <v>7.5</v>
      </c>
      <c r="G143" s="50">
        <v>0</v>
      </c>
      <c r="H143" s="50">
        <v>60</v>
      </c>
      <c r="I143" s="50">
        <v>37.5</v>
      </c>
      <c r="J143" s="50">
        <v>2.5</v>
      </c>
      <c r="K143" s="50">
        <v>50</v>
      </c>
      <c r="L143" s="50">
        <v>50</v>
      </c>
      <c r="M143" s="50">
        <v>0</v>
      </c>
    </row>
    <row r="144" spans="1:13" x14ac:dyDescent="0.35">
      <c r="A144" s="15">
        <v>44247</v>
      </c>
      <c r="B144" s="50">
        <v>17.5</v>
      </c>
      <c r="C144" s="50">
        <v>79.5</v>
      </c>
      <c r="D144" s="50">
        <v>3</v>
      </c>
      <c r="E144" s="50">
        <v>92.5</v>
      </c>
      <c r="F144" s="50">
        <v>7.5</v>
      </c>
      <c r="G144" s="50">
        <v>0</v>
      </c>
      <c r="H144" s="50">
        <v>60</v>
      </c>
      <c r="I144" s="50">
        <v>37.5</v>
      </c>
      <c r="J144" s="50">
        <v>2.5</v>
      </c>
      <c r="K144" s="50">
        <v>50</v>
      </c>
      <c r="L144" s="50">
        <v>50</v>
      </c>
      <c r="M144" s="50">
        <v>0</v>
      </c>
    </row>
    <row r="145" spans="1:13" x14ac:dyDescent="0.35">
      <c r="A145" s="15">
        <v>44248</v>
      </c>
      <c r="B145" s="50">
        <v>17.5</v>
      </c>
      <c r="C145" s="50">
        <v>79.5</v>
      </c>
      <c r="D145" s="50">
        <v>3</v>
      </c>
      <c r="E145" s="50">
        <v>92.5</v>
      </c>
      <c r="F145" s="50">
        <v>7.5</v>
      </c>
      <c r="G145" s="50">
        <v>0</v>
      </c>
      <c r="H145" s="50">
        <v>60</v>
      </c>
      <c r="I145" s="50">
        <v>37.5</v>
      </c>
      <c r="J145" s="50">
        <v>2.5</v>
      </c>
      <c r="K145" s="50">
        <v>50</v>
      </c>
      <c r="L145" s="50">
        <v>50</v>
      </c>
      <c r="M145" s="50">
        <v>0</v>
      </c>
    </row>
    <row r="146" spans="1:13" x14ac:dyDescent="0.35">
      <c r="A146" s="15">
        <v>44249</v>
      </c>
      <c r="B146" s="50">
        <v>17.5</v>
      </c>
      <c r="C146" s="50">
        <v>79.5</v>
      </c>
      <c r="D146" s="50">
        <v>3</v>
      </c>
      <c r="E146" s="50">
        <v>92.5</v>
      </c>
      <c r="F146" s="50">
        <v>7.5</v>
      </c>
      <c r="G146" s="50">
        <v>0</v>
      </c>
      <c r="H146" s="50">
        <v>60</v>
      </c>
      <c r="I146" s="50">
        <v>37.5</v>
      </c>
      <c r="J146" s="50">
        <v>2.5</v>
      </c>
      <c r="K146" s="50">
        <v>50</v>
      </c>
      <c r="L146" s="50">
        <v>50</v>
      </c>
      <c r="M146" s="50">
        <v>0</v>
      </c>
    </row>
    <row r="147" spans="1:13" x14ac:dyDescent="0.35">
      <c r="A147" s="15">
        <v>44250</v>
      </c>
      <c r="B147" s="50">
        <v>12.5</v>
      </c>
      <c r="C147" s="50">
        <v>84.5</v>
      </c>
      <c r="D147" s="50">
        <v>3</v>
      </c>
      <c r="E147" s="50">
        <v>87.5</v>
      </c>
      <c r="F147" s="50">
        <v>12.5</v>
      </c>
      <c r="G147" s="50">
        <v>0</v>
      </c>
      <c r="H147" s="50">
        <v>50</v>
      </c>
      <c r="I147" s="50">
        <v>42.5</v>
      </c>
      <c r="J147" s="50">
        <v>7.5</v>
      </c>
      <c r="K147" s="50">
        <v>47.5</v>
      </c>
      <c r="L147" s="50">
        <v>52.5</v>
      </c>
      <c r="M147" s="50">
        <v>0</v>
      </c>
    </row>
    <row r="148" spans="1:13" x14ac:dyDescent="0.35">
      <c r="A148" s="15">
        <v>44251</v>
      </c>
      <c r="B148" s="50">
        <v>12.5</v>
      </c>
      <c r="C148" s="50">
        <v>84.5</v>
      </c>
      <c r="D148" s="50">
        <v>3</v>
      </c>
      <c r="E148" s="50">
        <v>87.5</v>
      </c>
      <c r="F148" s="50">
        <v>12.5</v>
      </c>
      <c r="G148" s="50">
        <v>0</v>
      </c>
      <c r="H148" s="50">
        <v>50</v>
      </c>
      <c r="I148" s="50">
        <v>42.5</v>
      </c>
      <c r="J148" s="50">
        <v>7.5</v>
      </c>
      <c r="K148" s="50">
        <v>47.5</v>
      </c>
      <c r="L148" s="50">
        <v>52.5</v>
      </c>
      <c r="M148" s="50">
        <v>0</v>
      </c>
    </row>
    <row r="149" spans="1:13" x14ac:dyDescent="0.35">
      <c r="A149" s="15">
        <v>44252</v>
      </c>
      <c r="B149" s="50">
        <v>12.5</v>
      </c>
      <c r="C149" s="50">
        <v>84.5</v>
      </c>
      <c r="D149" s="50">
        <v>3</v>
      </c>
      <c r="E149" s="50">
        <v>87.5</v>
      </c>
      <c r="F149" s="50">
        <v>12.5</v>
      </c>
      <c r="G149" s="50">
        <v>0</v>
      </c>
      <c r="H149" s="50">
        <v>50</v>
      </c>
      <c r="I149" s="50">
        <v>42.5</v>
      </c>
      <c r="J149" s="50">
        <v>7.5</v>
      </c>
      <c r="K149" s="50">
        <v>47.5</v>
      </c>
      <c r="L149" s="50">
        <v>52.5</v>
      </c>
      <c r="M149" s="50">
        <v>0</v>
      </c>
    </row>
    <row r="150" spans="1:13" x14ac:dyDescent="0.35">
      <c r="A150" s="15">
        <v>44253</v>
      </c>
      <c r="B150" s="50">
        <v>12.5</v>
      </c>
      <c r="C150" s="50">
        <v>84.5</v>
      </c>
      <c r="D150" s="50">
        <v>3</v>
      </c>
      <c r="E150" s="50">
        <v>87.5</v>
      </c>
      <c r="F150" s="50">
        <v>12.5</v>
      </c>
      <c r="G150" s="50">
        <v>0</v>
      </c>
      <c r="H150" s="50">
        <v>50</v>
      </c>
      <c r="I150" s="50">
        <v>42.5</v>
      </c>
      <c r="J150" s="50">
        <v>7.5</v>
      </c>
      <c r="K150" s="50">
        <v>47.5</v>
      </c>
      <c r="L150" s="50">
        <v>52.5</v>
      </c>
      <c r="M150" s="50">
        <v>0</v>
      </c>
    </row>
    <row r="151" spans="1:13" x14ac:dyDescent="0.35">
      <c r="A151" s="15">
        <v>44254</v>
      </c>
      <c r="B151" s="50">
        <v>12.5</v>
      </c>
      <c r="C151" s="50">
        <v>84.5</v>
      </c>
      <c r="D151" s="50">
        <v>3</v>
      </c>
      <c r="E151" s="50">
        <v>87.5</v>
      </c>
      <c r="F151" s="50">
        <v>12.5</v>
      </c>
      <c r="G151" s="50">
        <v>0</v>
      </c>
      <c r="H151" s="50">
        <v>50</v>
      </c>
      <c r="I151" s="50">
        <v>42.5</v>
      </c>
      <c r="J151" s="50">
        <v>7.5</v>
      </c>
      <c r="K151" s="50">
        <v>47.5</v>
      </c>
      <c r="L151" s="50">
        <v>52.5</v>
      </c>
      <c r="M151" s="50">
        <v>0</v>
      </c>
    </row>
    <row r="152" spans="1:13" x14ac:dyDescent="0.35">
      <c r="A152" s="15">
        <v>44255</v>
      </c>
      <c r="B152" s="50">
        <v>12.5</v>
      </c>
      <c r="C152" s="50">
        <v>84.5</v>
      </c>
      <c r="D152" s="50">
        <v>3</v>
      </c>
      <c r="E152" s="50">
        <v>87.5</v>
      </c>
      <c r="F152" s="50">
        <v>12.5</v>
      </c>
      <c r="G152" s="50">
        <v>0</v>
      </c>
      <c r="H152" s="50">
        <v>50</v>
      </c>
      <c r="I152" s="50">
        <v>42.5</v>
      </c>
      <c r="J152" s="50">
        <v>7.5</v>
      </c>
      <c r="K152" s="50">
        <v>47.5</v>
      </c>
      <c r="L152" s="50">
        <v>52.5</v>
      </c>
      <c r="M152" s="50">
        <v>0</v>
      </c>
    </row>
    <row r="153" spans="1:13" x14ac:dyDescent="0.35">
      <c r="A153" s="15">
        <v>44256</v>
      </c>
      <c r="B153" s="50">
        <v>12.5</v>
      </c>
      <c r="C153" s="50">
        <v>84.5</v>
      </c>
      <c r="D153" s="50">
        <v>3</v>
      </c>
      <c r="E153" s="50">
        <v>87.5</v>
      </c>
      <c r="F153" s="50">
        <v>12.5</v>
      </c>
      <c r="G153" s="50">
        <v>0</v>
      </c>
      <c r="H153" s="50">
        <v>50</v>
      </c>
      <c r="I153" s="50">
        <v>42.5</v>
      </c>
      <c r="J153" s="50">
        <v>7.5</v>
      </c>
      <c r="K153" s="50">
        <v>47.5</v>
      </c>
      <c r="L153" s="50">
        <v>52.5</v>
      </c>
      <c r="M153" s="50">
        <v>0</v>
      </c>
    </row>
    <row r="154" spans="1:13" x14ac:dyDescent="0.35">
      <c r="A154" s="15">
        <v>44257</v>
      </c>
      <c r="B154" s="50">
        <v>10</v>
      </c>
      <c r="C154" s="50">
        <v>82.5</v>
      </c>
      <c r="D154" s="50">
        <v>7.5</v>
      </c>
      <c r="E154" s="50">
        <v>80</v>
      </c>
      <c r="F154" s="50">
        <v>20</v>
      </c>
      <c r="G154" s="50">
        <v>0</v>
      </c>
      <c r="H154" s="50">
        <v>45</v>
      </c>
      <c r="I154" s="50">
        <v>42.5</v>
      </c>
      <c r="J154" s="50">
        <v>12.5</v>
      </c>
      <c r="K154" s="50">
        <v>42.5</v>
      </c>
      <c r="L154" s="50">
        <v>57.5</v>
      </c>
      <c r="M154" s="50">
        <v>0</v>
      </c>
    </row>
    <row r="155" spans="1:13" x14ac:dyDescent="0.35">
      <c r="A155" s="15">
        <v>44258</v>
      </c>
      <c r="B155" s="50">
        <v>10</v>
      </c>
      <c r="C155" s="50">
        <v>82.5</v>
      </c>
      <c r="D155" s="50">
        <v>7.5</v>
      </c>
      <c r="E155" s="50">
        <v>80</v>
      </c>
      <c r="F155" s="50">
        <v>20</v>
      </c>
      <c r="G155" s="50">
        <v>0</v>
      </c>
      <c r="H155" s="50">
        <v>45</v>
      </c>
      <c r="I155" s="50">
        <v>42.5</v>
      </c>
      <c r="J155" s="50">
        <v>12.5</v>
      </c>
      <c r="K155" s="50">
        <v>42.5</v>
      </c>
      <c r="L155" s="50">
        <v>57.5</v>
      </c>
      <c r="M155" s="50">
        <v>0</v>
      </c>
    </row>
    <row r="156" spans="1:13" x14ac:dyDescent="0.35">
      <c r="A156" s="15">
        <v>44259</v>
      </c>
      <c r="B156" s="50">
        <v>10</v>
      </c>
      <c r="C156" s="50">
        <v>82.5</v>
      </c>
      <c r="D156" s="50">
        <v>7.5</v>
      </c>
      <c r="E156" s="50">
        <v>80</v>
      </c>
      <c r="F156" s="50">
        <v>20</v>
      </c>
      <c r="G156" s="50">
        <v>0</v>
      </c>
      <c r="H156" s="50">
        <v>45</v>
      </c>
      <c r="I156" s="50">
        <v>42.5</v>
      </c>
      <c r="J156" s="50">
        <v>12.5</v>
      </c>
      <c r="K156" s="50">
        <v>42.5</v>
      </c>
      <c r="L156" s="50">
        <v>57.5</v>
      </c>
      <c r="M156" s="50">
        <v>0</v>
      </c>
    </row>
    <row r="157" spans="1:13" x14ac:dyDescent="0.35">
      <c r="A157" s="15">
        <v>44260</v>
      </c>
      <c r="B157" s="50">
        <v>10</v>
      </c>
      <c r="C157" s="50">
        <v>82.5</v>
      </c>
      <c r="D157" s="50">
        <v>7.5</v>
      </c>
      <c r="E157" s="50">
        <v>80</v>
      </c>
      <c r="F157" s="50">
        <v>20</v>
      </c>
      <c r="G157" s="50">
        <v>0</v>
      </c>
      <c r="H157" s="50">
        <v>45</v>
      </c>
      <c r="I157" s="50">
        <v>42.5</v>
      </c>
      <c r="J157" s="50">
        <v>12.5</v>
      </c>
      <c r="K157" s="50">
        <v>42.5</v>
      </c>
      <c r="L157" s="50">
        <v>57.5</v>
      </c>
      <c r="M157" s="50">
        <v>0</v>
      </c>
    </row>
    <row r="158" spans="1:13" x14ac:dyDescent="0.35">
      <c r="A158" s="15">
        <v>44261</v>
      </c>
      <c r="B158" s="50">
        <v>10</v>
      </c>
      <c r="C158" s="50">
        <v>82.5</v>
      </c>
      <c r="D158" s="50">
        <v>7.5</v>
      </c>
      <c r="E158" s="50">
        <v>80</v>
      </c>
      <c r="F158" s="50">
        <v>20</v>
      </c>
      <c r="G158" s="50">
        <v>0</v>
      </c>
      <c r="H158" s="50">
        <v>45</v>
      </c>
      <c r="I158" s="50">
        <v>42.5</v>
      </c>
      <c r="J158" s="50">
        <v>12.5</v>
      </c>
      <c r="K158" s="50">
        <v>42.5</v>
      </c>
      <c r="L158" s="50">
        <v>57.5</v>
      </c>
      <c r="M158" s="50">
        <v>0</v>
      </c>
    </row>
    <row r="159" spans="1:13" x14ac:dyDescent="0.35">
      <c r="A159" s="15">
        <v>44262</v>
      </c>
      <c r="B159" s="50">
        <v>10</v>
      </c>
      <c r="C159" s="50">
        <v>82.5</v>
      </c>
      <c r="D159" s="50">
        <v>7.5</v>
      </c>
      <c r="E159" s="50">
        <v>80</v>
      </c>
      <c r="F159" s="50">
        <v>20</v>
      </c>
      <c r="G159" s="50">
        <v>0</v>
      </c>
      <c r="H159" s="50">
        <v>45</v>
      </c>
      <c r="I159" s="50">
        <v>42.5</v>
      </c>
      <c r="J159" s="50">
        <v>12.5</v>
      </c>
      <c r="K159" s="50">
        <v>42.5</v>
      </c>
      <c r="L159" s="50">
        <v>57.5</v>
      </c>
      <c r="M159" s="50">
        <v>0</v>
      </c>
    </row>
    <row r="160" spans="1:13" x14ac:dyDescent="0.35">
      <c r="A160" s="15">
        <v>44263</v>
      </c>
      <c r="B160" s="50">
        <v>10</v>
      </c>
      <c r="C160" s="50">
        <v>82.5</v>
      </c>
      <c r="D160" s="50">
        <v>7.5</v>
      </c>
      <c r="E160" s="50">
        <v>80</v>
      </c>
      <c r="F160" s="50">
        <v>20</v>
      </c>
      <c r="G160" s="50">
        <v>0</v>
      </c>
      <c r="H160" s="50">
        <v>45</v>
      </c>
      <c r="I160" s="50">
        <v>42.5</v>
      </c>
      <c r="J160" s="50">
        <v>12.5</v>
      </c>
      <c r="K160" s="50">
        <v>42.5</v>
      </c>
      <c r="L160" s="50">
        <v>57.5</v>
      </c>
      <c r="M160" s="50">
        <v>0</v>
      </c>
    </row>
    <row r="161" spans="1:13" x14ac:dyDescent="0.35">
      <c r="A161" s="15">
        <v>44264</v>
      </c>
      <c r="B161" s="50">
        <v>7.5</v>
      </c>
      <c r="C161" s="50">
        <v>80</v>
      </c>
      <c r="D161" s="50">
        <v>12.5</v>
      </c>
      <c r="E161" s="50">
        <v>70</v>
      </c>
      <c r="F161" s="50">
        <v>25</v>
      </c>
      <c r="G161" s="50">
        <v>5</v>
      </c>
      <c r="H161" s="50">
        <v>40</v>
      </c>
      <c r="I161" s="50">
        <f t="shared" ref="I161:I174" si="3">85/2</f>
        <v>42.5</v>
      </c>
      <c r="J161" s="50">
        <f t="shared" ref="J161:J167" si="4">35/2</f>
        <v>17.5</v>
      </c>
      <c r="K161" s="50">
        <v>37.5</v>
      </c>
      <c r="L161" s="50">
        <v>62.5</v>
      </c>
      <c r="M161" s="50">
        <v>0</v>
      </c>
    </row>
    <row r="162" spans="1:13" x14ac:dyDescent="0.35">
      <c r="A162" s="15">
        <v>44265</v>
      </c>
      <c r="B162" s="50">
        <v>7.5</v>
      </c>
      <c r="C162" s="50">
        <v>80</v>
      </c>
      <c r="D162" s="50">
        <v>12.5</v>
      </c>
      <c r="E162" s="50">
        <v>70</v>
      </c>
      <c r="F162" s="50">
        <v>25</v>
      </c>
      <c r="G162" s="50">
        <v>5</v>
      </c>
      <c r="H162" s="50">
        <v>40</v>
      </c>
      <c r="I162" s="50">
        <f t="shared" si="3"/>
        <v>42.5</v>
      </c>
      <c r="J162" s="50">
        <f t="shared" si="4"/>
        <v>17.5</v>
      </c>
      <c r="K162" s="50">
        <v>37.5</v>
      </c>
      <c r="L162" s="50">
        <v>62.5</v>
      </c>
      <c r="M162" s="50">
        <v>0</v>
      </c>
    </row>
    <row r="163" spans="1:13" x14ac:dyDescent="0.35">
      <c r="A163" s="15">
        <v>44266</v>
      </c>
      <c r="B163" s="50">
        <v>7.5</v>
      </c>
      <c r="C163" s="50">
        <v>80</v>
      </c>
      <c r="D163" s="50">
        <v>12.5</v>
      </c>
      <c r="E163" s="50">
        <v>70</v>
      </c>
      <c r="F163" s="50">
        <v>25</v>
      </c>
      <c r="G163" s="50">
        <v>5</v>
      </c>
      <c r="H163" s="50">
        <v>40</v>
      </c>
      <c r="I163" s="50">
        <f t="shared" si="3"/>
        <v>42.5</v>
      </c>
      <c r="J163" s="50">
        <f t="shared" si="4"/>
        <v>17.5</v>
      </c>
      <c r="K163" s="50">
        <v>37.5</v>
      </c>
      <c r="L163" s="50">
        <v>62.5</v>
      </c>
      <c r="M163" s="50">
        <v>0</v>
      </c>
    </row>
    <row r="164" spans="1:13" x14ac:dyDescent="0.35">
      <c r="A164" s="15">
        <v>44267</v>
      </c>
      <c r="B164" s="50">
        <v>7.5</v>
      </c>
      <c r="C164" s="50">
        <v>80</v>
      </c>
      <c r="D164" s="50">
        <v>12.5</v>
      </c>
      <c r="E164" s="50">
        <v>70</v>
      </c>
      <c r="F164" s="50">
        <v>25</v>
      </c>
      <c r="G164" s="50">
        <v>5</v>
      </c>
      <c r="H164" s="50">
        <v>40</v>
      </c>
      <c r="I164" s="50">
        <f t="shared" si="3"/>
        <v>42.5</v>
      </c>
      <c r="J164" s="50">
        <f t="shared" si="4"/>
        <v>17.5</v>
      </c>
      <c r="K164" s="50">
        <v>37.5</v>
      </c>
      <c r="L164" s="50">
        <v>62.5</v>
      </c>
      <c r="M164" s="50">
        <v>0</v>
      </c>
    </row>
    <row r="165" spans="1:13" x14ac:dyDescent="0.35">
      <c r="A165" s="15">
        <v>44268</v>
      </c>
      <c r="B165" s="50">
        <v>7.5</v>
      </c>
      <c r="C165" s="50">
        <v>80</v>
      </c>
      <c r="D165" s="50">
        <v>12.5</v>
      </c>
      <c r="E165" s="50">
        <v>70</v>
      </c>
      <c r="F165" s="50">
        <v>25</v>
      </c>
      <c r="G165" s="50">
        <v>5</v>
      </c>
      <c r="H165" s="50">
        <v>40</v>
      </c>
      <c r="I165" s="50">
        <f t="shared" si="3"/>
        <v>42.5</v>
      </c>
      <c r="J165" s="50">
        <f t="shared" si="4"/>
        <v>17.5</v>
      </c>
      <c r="K165" s="50">
        <v>37.5</v>
      </c>
      <c r="L165" s="50">
        <v>62.5</v>
      </c>
      <c r="M165" s="50">
        <v>0</v>
      </c>
    </row>
    <row r="166" spans="1:13" x14ac:dyDescent="0.35">
      <c r="A166" s="15">
        <v>44269</v>
      </c>
      <c r="B166" s="50">
        <v>7.5</v>
      </c>
      <c r="C166" s="50">
        <v>80</v>
      </c>
      <c r="D166" s="50">
        <v>12.5</v>
      </c>
      <c r="E166" s="50">
        <v>70</v>
      </c>
      <c r="F166" s="50">
        <v>25</v>
      </c>
      <c r="G166" s="50">
        <v>5</v>
      </c>
      <c r="H166" s="50">
        <v>40</v>
      </c>
      <c r="I166" s="50">
        <f t="shared" si="3"/>
        <v>42.5</v>
      </c>
      <c r="J166" s="50">
        <f t="shared" si="4"/>
        <v>17.5</v>
      </c>
      <c r="K166" s="50">
        <v>37.5</v>
      </c>
      <c r="L166" s="50">
        <v>62.5</v>
      </c>
      <c r="M166" s="50">
        <v>0</v>
      </c>
    </row>
    <row r="167" spans="1:13" x14ac:dyDescent="0.35">
      <c r="A167" s="15">
        <v>44270</v>
      </c>
      <c r="B167" s="50">
        <v>7.5</v>
      </c>
      <c r="C167" s="50">
        <v>80</v>
      </c>
      <c r="D167" s="50">
        <v>12.5</v>
      </c>
      <c r="E167" s="50">
        <v>70</v>
      </c>
      <c r="F167" s="50">
        <v>25</v>
      </c>
      <c r="G167" s="50">
        <v>5</v>
      </c>
      <c r="H167" s="50">
        <v>40</v>
      </c>
      <c r="I167" s="50">
        <f t="shared" si="3"/>
        <v>42.5</v>
      </c>
      <c r="J167" s="50">
        <f t="shared" si="4"/>
        <v>17.5</v>
      </c>
      <c r="K167" s="50">
        <v>37.5</v>
      </c>
      <c r="L167" s="50">
        <v>62.5</v>
      </c>
      <c r="M167" s="50">
        <v>0</v>
      </c>
    </row>
    <row r="168" spans="1:13" x14ac:dyDescent="0.35">
      <c r="A168" s="15">
        <v>44271</v>
      </c>
      <c r="B168" s="50">
        <f t="shared" ref="B168:B174" si="5">15/2</f>
        <v>7.5</v>
      </c>
      <c r="C168" s="50">
        <f>70</f>
        <v>70</v>
      </c>
      <c r="D168" s="50">
        <f t="shared" ref="D168:D174" si="6">45/2</f>
        <v>22.5</v>
      </c>
      <c r="E168" s="50">
        <f t="shared" ref="E168:E181" si="7">95/2</f>
        <v>47.5</v>
      </c>
      <c r="F168" s="50">
        <f t="shared" ref="F168:F174" si="8">75/2</f>
        <v>37.5</v>
      </c>
      <c r="G168" s="50">
        <v>15</v>
      </c>
      <c r="H168" s="50">
        <v>35</v>
      </c>
      <c r="I168" s="50">
        <f t="shared" si="3"/>
        <v>42.5</v>
      </c>
      <c r="J168" s="50">
        <v>22.5</v>
      </c>
      <c r="K168" s="50">
        <f t="shared" ref="K168:K174" si="9">55/2</f>
        <v>27.5</v>
      </c>
      <c r="L168" s="50">
        <f t="shared" ref="L168:L174" si="10">145/2</f>
        <v>72.5</v>
      </c>
      <c r="M168" s="50">
        <v>0</v>
      </c>
    </row>
    <row r="169" spans="1:13" x14ac:dyDescent="0.35">
      <c r="A169" s="15">
        <v>44272</v>
      </c>
      <c r="B169" s="50">
        <f t="shared" si="5"/>
        <v>7.5</v>
      </c>
      <c r="C169" s="50">
        <f>70</f>
        <v>70</v>
      </c>
      <c r="D169" s="50">
        <f t="shared" si="6"/>
        <v>22.5</v>
      </c>
      <c r="E169" s="50">
        <f t="shared" si="7"/>
        <v>47.5</v>
      </c>
      <c r="F169" s="50">
        <f t="shared" si="8"/>
        <v>37.5</v>
      </c>
      <c r="G169" s="50">
        <v>15</v>
      </c>
      <c r="H169" s="50">
        <v>35</v>
      </c>
      <c r="I169" s="50">
        <f t="shared" si="3"/>
        <v>42.5</v>
      </c>
      <c r="J169" s="50">
        <v>22.5</v>
      </c>
      <c r="K169" s="50">
        <f t="shared" si="9"/>
        <v>27.5</v>
      </c>
      <c r="L169" s="50">
        <f t="shared" si="10"/>
        <v>72.5</v>
      </c>
      <c r="M169" s="50">
        <v>0</v>
      </c>
    </row>
    <row r="170" spans="1:13" x14ac:dyDescent="0.35">
      <c r="A170" s="15">
        <v>44273</v>
      </c>
      <c r="B170" s="50">
        <f t="shared" si="5"/>
        <v>7.5</v>
      </c>
      <c r="C170" s="50">
        <f>70</f>
        <v>70</v>
      </c>
      <c r="D170" s="50">
        <f t="shared" si="6"/>
        <v>22.5</v>
      </c>
      <c r="E170" s="50">
        <f t="shared" si="7"/>
        <v>47.5</v>
      </c>
      <c r="F170" s="50">
        <f t="shared" si="8"/>
        <v>37.5</v>
      </c>
      <c r="G170" s="50">
        <v>15</v>
      </c>
      <c r="H170" s="50">
        <v>35</v>
      </c>
      <c r="I170" s="50">
        <f t="shared" si="3"/>
        <v>42.5</v>
      </c>
      <c r="J170" s="50">
        <v>22.5</v>
      </c>
      <c r="K170" s="50">
        <f t="shared" si="9"/>
        <v>27.5</v>
      </c>
      <c r="L170" s="50">
        <f t="shared" si="10"/>
        <v>72.5</v>
      </c>
      <c r="M170" s="50">
        <v>0</v>
      </c>
    </row>
    <row r="171" spans="1:13" x14ac:dyDescent="0.35">
      <c r="A171" s="15">
        <v>44274</v>
      </c>
      <c r="B171" s="50">
        <f t="shared" si="5"/>
        <v>7.5</v>
      </c>
      <c r="C171" s="50">
        <f>70</f>
        <v>70</v>
      </c>
      <c r="D171" s="50">
        <f t="shared" si="6"/>
        <v>22.5</v>
      </c>
      <c r="E171" s="50">
        <f t="shared" si="7"/>
        <v>47.5</v>
      </c>
      <c r="F171" s="50">
        <f t="shared" si="8"/>
        <v>37.5</v>
      </c>
      <c r="G171" s="50">
        <v>15</v>
      </c>
      <c r="H171" s="50">
        <v>35</v>
      </c>
      <c r="I171" s="50">
        <f t="shared" si="3"/>
        <v>42.5</v>
      </c>
      <c r="J171" s="50">
        <v>22.5</v>
      </c>
      <c r="K171" s="50">
        <f t="shared" si="9"/>
        <v>27.5</v>
      </c>
      <c r="L171" s="50">
        <f t="shared" si="10"/>
        <v>72.5</v>
      </c>
      <c r="M171" s="50">
        <v>0</v>
      </c>
    </row>
    <row r="172" spans="1:13" x14ac:dyDescent="0.35">
      <c r="A172" s="15">
        <v>44275</v>
      </c>
      <c r="B172" s="50">
        <f t="shared" si="5"/>
        <v>7.5</v>
      </c>
      <c r="C172" s="50">
        <f>70</f>
        <v>70</v>
      </c>
      <c r="D172" s="50">
        <f t="shared" si="6"/>
        <v>22.5</v>
      </c>
      <c r="E172" s="50">
        <f t="shared" si="7"/>
        <v>47.5</v>
      </c>
      <c r="F172" s="50">
        <f t="shared" si="8"/>
        <v>37.5</v>
      </c>
      <c r="G172" s="50">
        <v>15</v>
      </c>
      <c r="H172" s="50">
        <v>35</v>
      </c>
      <c r="I172" s="50">
        <f t="shared" si="3"/>
        <v>42.5</v>
      </c>
      <c r="J172" s="50">
        <v>22.5</v>
      </c>
      <c r="K172" s="50">
        <f t="shared" si="9"/>
        <v>27.5</v>
      </c>
      <c r="L172" s="50">
        <f t="shared" si="10"/>
        <v>72.5</v>
      </c>
      <c r="M172" s="50">
        <v>0</v>
      </c>
    </row>
    <row r="173" spans="1:13" x14ac:dyDescent="0.35">
      <c r="A173" s="15">
        <v>44276</v>
      </c>
      <c r="B173" s="50">
        <f t="shared" si="5"/>
        <v>7.5</v>
      </c>
      <c r="C173" s="50">
        <f>70</f>
        <v>70</v>
      </c>
      <c r="D173" s="50">
        <f t="shared" si="6"/>
        <v>22.5</v>
      </c>
      <c r="E173" s="50">
        <f t="shared" si="7"/>
        <v>47.5</v>
      </c>
      <c r="F173" s="50">
        <f t="shared" si="8"/>
        <v>37.5</v>
      </c>
      <c r="G173" s="50">
        <v>15</v>
      </c>
      <c r="H173" s="50">
        <v>35</v>
      </c>
      <c r="I173" s="50">
        <f t="shared" si="3"/>
        <v>42.5</v>
      </c>
      <c r="J173" s="50">
        <v>22.5</v>
      </c>
      <c r="K173" s="50">
        <f t="shared" si="9"/>
        <v>27.5</v>
      </c>
      <c r="L173" s="50">
        <f t="shared" si="10"/>
        <v>72.5</v>
      </c>
      <c r="M173" s="50">
        <v>0</v>
      </c>
    </row>
    <row r="174" spans="1:13" x14ac:dyDescent="0.35">
      <c r="A174" s="15">
        <v>44277</v>
      </c>
      <c r="B174" s="50">
        <f t="shared" si="5"/>
        <v>7.5</v>
      </c>
      <c r="C174" s="50">
        <f>70</f>
        <v>70</v>
      </c>
      <c r="D174" s="50">
        <f t="shared" si="6"/>
        <v>22.5</v>
      </c>
      <c r="E174" s="50">
        <f t="shared" si="7"/>
        <v>47.5</v>
      </c>
      <c r="F174" s="50">
        <f t="shared" si="8"/>
        <v>37.5</v>
      </c>
      <c r="G174" s="50">
        <v>15</v>
      </c>
      <c r="H174" s="50">
        <v>35</v>
      </c>
      <c r="I174" s="50">
        <f t="shared" si="3"/>
        <v>42.5</v>
      </c>
      <c r="J174" s="50">
        <v>22.5</v>
      </c>
      <c r="K174" s="50">
        <f t="shared" si="9"/>
        <v>27.5</v>
      </c>
      <c r="L174" s="50">
        <f t="shared" si="10"/>
        <v>72.5</v>
      </c>
      <c r="M174" s="50">
        <v>0</v>
      </c>
    </row>
    <row r="175" spans="1:13" x14ac:dyDescent="0.35">
      <c r="A175" s="15">
        <v>44278</v>
      </c>
      <c r="B175" s="50">
        <v>7.5</v>
      </c>
      <c r="C175" s="50">
        <f t="shared" ref="C175:C181" si="11">125/2</f>
        <v>62.5</v>
      </c>
      <c r="D175" s="50">
        <v>30</v>
      </c>
      <c r="E175" s="50">
        <f t="shared" si="7"/>
        <v>47.5</v>
      </c>
      <c r="F175" s="50">
        <v>30</v>
      </c>
      <c r="G175" s="50">
        <v>22.5</v>
      </c>
      <c r="H175" s="50">
        <v>30</v>
      </c>
      <c r="I175" s="50">
        <v>42.5</v>
      </c>
      <c r="J175" s="50">
        <v>27.5</v>
      </c>
      <c r="K175" s="50">
        <v>20</v>
      </c>
      <c r="L175" s="50">
        <f t="shared" ref="L175:L181" si="12">155/2</f>
        <v>77.5</v>
      </c>
      <c r="M175" s="50">
        <v>2.5</v>
      </c>
    </row>
    <row r="176" spans="1:13" x14ac:dyDescent="0.35">
      <c r="A176" s="15">
        <v>44279</v>
      </c>
      <c r="B176" s="50">
        <v>7.5</v>
      </c>
      <c r="C176" s="50">
        <f t="shared" si="11"/>
        <v>62.5</v>
      </c>
      <c r="D176" s="50">
        <v>30</v>
      </c>
      <c r="E176" s="50">
        <f t="shared" si="7"/>
        <v>47.5</v>
      </c>
      <c r="F176" s="50">
        <v>30</v>
      </c>
      <c r="G176" s="50">
        <v>22.5</v>
      </c>
      <c r="H176" s="50">
        <v>30</v>
      </c>
      <c r="I176" s="50">
        <v>42.5</v>
      </c>
      <c r="J176" s="50">
        <v>27.5</v>
      </c>
      <c r="K176" s="50">
        <v>20</v>
      </c>
      <c r="L176" s="50">
        <f t="shared" si="12"/>
        <v>77.5</v>
      </c>
      <c r="M176" s="50">
        <v>2.5</v>
      </c>
    </row>
    <row r="177" spans="1:13" x14ac:dyDescent="0.35">
      <c r="A177" s="15">
        <v>44280</v>
      </c>
      <c r="B177" s="50">
        <v>7.5</v>
      </c>
      <c r="C177" s="50">
        <f t="shared" si="11"/>
        <v>62.5</v>
      </c>
      <c r="D177" s="50">
        <v>30</v>
      </c>
      <c r="E177" s="50">
        <f t="shared" si="7"/>
        <v>47.5</v>
      </c>
      <c r="F177" s="50">
        <v>30</v>
      </c>
      <c r="G177" s="50">
        <v>22.5</v>
      </c>
      <c r="H177" s="50">
        <v>30</v>
      </c>
      <c r="I177" s="50">
        <v>42.5</v>
      </c>
      <c r="J177" s="50">
        <v>27.5</v>
      </c>
      <c r="K177" s="50">
        <v>20</v>
      </c>
      <c r="L177" s="50">
        <f t="shared" si="12"/>
        <v>77.5</v>
      </c>
      <c r="M177" s="50">
        <v>2.5</v>
      </c>
    </row>
    <row r="178" spans="1:13" x14ac:dyDescent="0.35">
      <c r="A178" s="15">
        <v>44281</v>
      </c>
      <c r="B178" s="50">
        <v>7.5</v>
      </c>
      <c r="C178" s="50">
        <f t="shared" si="11"/>
        <v>62.5</v>
      </c>
      <c r="D178" s="50">
        <v>30</v>
      </c>
      <c r="E178" s="50">
        <f t="shared" si="7"/>
        <v>47.5</v>
      </c>
      <c r="F178" s="50">
        <v>30</v>
      </c>
      <c r="G178" s="50">
        <v>22.5</v>
      </c>
      <c r="H178" s="50">
        <v>30</v>
      </c>
      <c r="I178" s="50">
        <v>42.5</v>
      </c>
      <c r="J178" s="50">
        <v>27.5</v>
      </c>
      <c r="K178" s="50">
        <v>20</v>
      </c>
      <c r="L178" s="50">
        <f t="shared" si="12"/>
        <v>77.5</v>
      </c>
      <c r="M178" s="50">
        <v>2.5</v>
      </c>
    </row>
    <row r="179" spans="1:13" x14ac:dyDescent="0.35">
      <c r="A179" s="15">
        <v>44282</v>
      </c>
      <c r="B179" s="50">
        <v>7.5</v>
      </c>
      <c r="C179" s="50">
        <f t="shared" si="11"/>
        <v>62.5</v>
      </c>
      <c r="D179" s="50">
        <v>30</v>
      </c>
      <c r="E179" s="50">
        <f t="shared" si="7"/>
        <v>47.5</v>
      </c>
      <c r="F179" s="50">
        <v>30</v>
      </c>
      <c r="G179" s="50">
        <v>22.5</v>
      </c>
      <c r="H179" s="50">
        <v>30</v>
      </c>
      <c r="I179" s="50">
        <v>42.5</v>
      </c>
      <c r="J179" s="50">
        <v>27.5</v>
      </c>
      <c r="K179" s="50">
        <v>20</v>
      </c>
      <c r="L179" s="50">
        <f t="shared" si="12"/>
        <v>77.5</v>
      </c>
      <c r="M179" s="50">
        <v>2.5</v>
      </c>
    </row>
    <row r="180" spans="1:13" x14ac:dyDescent="0.35">
      <c r="A180" s="15">
        <v>44283</v>
      </c>
      <c r="B180" s="50">
        <v>7.5</v>
      </c>
      <c r="C180" s="50">
        <f t="shared" si="11"/>
        <v>62.5</v>
      </c>
      <c r="D180" s="50">
        <v>30</v>
      </c>
      <c r="E180" s="50">
        <f t="shared" si="7"/>
        <v>47.5</v>
      </c>
      <c r="F180" s="50">
        <v>30</v>
      </c>
      <c r="G180" s="50">
        <v>22.5</v>
      </c>
      <c r="H180" s="50">
        <v>30</v>
      </c>
      <c r="I180" s="50">
        <v>42.5</v>
      </c>
      <c r="J180" s="50">
        <v>27.5</v>
      </c>
      <c r="K180" s="50">
        <v>20</v>
      </c>
      <c r="L180" s="50">
        <f t="shared" si="12"/>
        <v>77.5</v>
      </c>
      <c r="M180" s="50">
        <v>2.5</v>
      </c>
    </row>
    <row r="181" spans="1:13" x14ac:dyDescent="0.35">
      <c r="A181" s="15">
        <v>44284</v>
      </c>
      <c r="B181" s="50">
        <v>7.5</v>
      </c>
      <c r="C181" s="50">
        <f t="shared" si="11"/>
        <v>62.5</v>
      </c>
      <c r="D181" s="50">
        <v>30</v>
      </c>
      <c r="E181" s="50">
        <f t="shared" si="7"/>
        <v>47.5</v>
      </c>
      <c r="F181" s="50">
        <v>30</v>
      </c>
      <c r="G181" s="50">
        <v>22.5</v>
      </c>
      <c r="H181" s="50">
        <v>30</v>
      </c>
      <c r="I181" s="50">
        <v>42.5</v>
      </c>
      <c r="J181" s="50">
        <v>27.5</v>
      </c>
      <c r="K181" s="50">
        <v>20</v>
      </c>
      <c r="L181" s="50">
        <f t="shared" si="12"/>
        <v>77.5</v>
      </c>
      <c r="M181" s="50">
        <v>2.5</v>
      </c>
    </row>
    <row r="182" spans="1:13" x14ac:dyDescent="0.35">
      <c r="A182" s="15">
        <v>44285</v>
      </c>
      <c r="B182" s="50">
        <v>7.5</v>
      </c>
      <c r="C182" s="50">
        <v>52.5</v>
      </c>
      <c r="D182" s="50">
        <f>40</f>
        <v>40</v>
      </c>
      <c r="E182" s="50">
        <v>37.5</v>
      </c>
      <c r="F182" s="50">
        <v>35</v>
      </c>
      <c r="G182" s="50">
        <f t="shared" ref="G182:G188" si="13">55/2</f>
        <v>27.5</v>
      </c>
      <c r="H182" s="50">
        <v>25</v>
      </c>
      <c r="I182" s="50">
        <v>42.5</v>
      </c>
      <c r="J182" s="50">
        <v>32.5</v>
      </c>
      <c r="K182" s="50">
        <v>15</v>
      </c>
      <c r="L182" s="50">
        <v>80</v>
      </c>
      <c r="M182" s="50">
        <v>5</v>
      </c>
    </row>
    <row r="183" spans="1:13" x14ac:dyDescent="0.35">
      <c r="A183" s="15">
        <v>44286</v>
      </c>
      <c r="B183" s="50">
        <v>7.5</v>
      </c>
      <c r="C183" s="50">
        <v>52.5</v>
      </c>
      <c r="D183" s="50">
        <f>40</f>
        <v>40</v>
      </c>
      <c r="E183" s="50">
        <v>37.5</v>
      </c>
      <c r="F183" s="50">
        <v>35</v>
      </c>
      <c r="G183" s="50">
        <f t="shared" si="13"/>
        <v>27.5</v>
      </c>
      <c r="H183" s="50">
        <v>25</v>
      </c>
      <c r="I183" s="50">
        <v>42.5</v>
      </c>
      <c r="J183" s="50">
        <v>32.5</v>
      </c>
      <c r="K183" s="50">
        <v>15</v>
      </c>
      <c r="L183" s="50">
        <v>80</v>
      </c>
      <c r="M183" s="50">
        <v>5</v>
      </c>
    </row>
    <row r="184" spans="1:13" x14ac:dyDescent="0.35">
      <c r="A184" s="15">
        <v>44287</v>
      </c>
      <c r="B184" s="50">
        <v>7.5</v>
      </c>
      <c r="C184" s="50">
        <v>52.5</v>
      </c>
      <c r="D184" s="50">
        <f>40</f>
        <v>40</v>
      </c>
      <c r="E184" s="50">
        <v>37.5</v>
      </c>
      <c r="F184" s="50">
        <v>35</v>
      </c>
      <c r="G184" s="50">
        <f t="shared" si="13"/>
        <v>27.5</v>
      </c>
      <c r="H184" s="50">
        <v>25</v>
      </c>
      <c r="I184" s="50">
        <v>42.5</v>
      </c>
      <c r="J184" s="50">
        <v>32.5</v>
      </c>
      <c r="K184" s="50">
        <v>15</v>
      </c>
      <c r="L184" s="50">
        <v>80</v>
      </c>
      <c r="M184" s="50">
        <v>5</v>
      </c>
    </row>
    <row r="185" spans="1:13" x14ac:dyDescent="0.35">
      <c r="A185" s="15">
        <v>44288</v>
      </c>
      <c r="B185" s="50">
        <v>7.5</v>
      </c>
      <c r="C185" s="50">
        <v>52.5</v>
      </c>
      <c r="D185" s="50">
        <f>40</f>
        <v>40</v>
      </c>
      <c r="E185" s="50">
        <v>37.5</v>
      </c>
      <c r="F185" s="50">
        <v>35</v>
      </c>
      <c r="G185" s="50">
        <f t="shared" si="13"/>
        <v>27.5</v>
      </c>
      <c r="H185" s="50">
        <v>25</v>
      </c>
      <c r="I185" s="50">
        <v>42.5</v>
      </c>
      <c r="J185" s="50">
        <v>32.5</v>
      </c>
      <c r="K185" s="50">
        <v>15</v>
      </c>
      <c r="L185" s="50">
        <v>80</v>
      </c>
      <c r="M185" s="50">
        <v>5</v>
      </c>
    </row>
    <row r="186" spans="1:13" x14ac:dyDescent="0.35">
      <c r="A186" s="15">
        <v>44289</v>
      </c>
      <c r="B186" s="50">
        <v>7.5</v>
      </c>
      <c r="C186" s="50">
        <v>52.5</v>
      </c>
      <c r="D186" s="50">
        <f>40</f>
        <v>40</v>
      </c>
      <c r="E186" s="50">
        <v>37.5</v>
      </c>
      <c r="F186" s="50">
        <v>35</v>
      </c>
      <c r="G186" s="50">
        <f t="shared" si="13"/>
        <v>27.5</v>
      </c>
      <c r="H186" s="50">
        <v>25</v>
      </c>
      <c r="I186" s="50">
        <v>42.5</v>
      </c>
      <c r="J186" s="50">
        <v>32.5</v>
      </c>
      <c r="K186" s="50">
        <v>15</v>
      </c>
      <c r="L186" s="50">
        <v>80</v>
      </c>
      <c r="M186" s="50">
        <v>5</v>
      </c>
    </row>
    <row r="187" spans="1:13" x14ac:dyDescent="0.35">
      <c r="A187" s="15">
        <v>44290</v>
      </c>
      <c r="B187" s="50">
        <v>7.5</v>
      </c>
      <c r="C187" s="50">
        <v>52.5</v>
      </c>
      <c r="D187" s="50">
        <f>40</f>
        <v>40</v>
      </c>
      <c r="E187" s="50">
        <v>37.5</v>
      </c>
      <c r="F187" s="50">
        <v>35</v>
      </c>
      <c r="G187" s="50">
        <f t="shared" si="13"/>
        <v>27.5</v>
      </c>
      <c r="H187" s="50">
        <v>25</v>
      </c>
      <c r="I187" s="50">
        <v>42.5</v>
      </c>
      <c r="J187" s="50">
        <v>32.5</v>
      </c>
      <c r="K187" s="50">
        <v>15</v>
      </c>
      <c r="L187" s="50">
        <v>80</v>
      </c>
      <c r="M187" s="50">
        <v>5</v>
      </c>
    </row>
    <row r="188" spans="1:13" x14ac:dyDescent="0.35">
      <c r="A188" s="15">
        <v>44291</v>
      </c>
      <c r="B188" s="50">
        <v>7.5</v>
      </c>
      <c r="C188" s="50">
        <v>52.5</v>
      </c>
      <c r="D188" s="50">
        <f>40</f>
        <v>40</v>
      </c>
      <c r="E188" s="50">
        <v>37.5</v>
      </c>
      <c r="F188" s="50">
        <v>35</v>
      </c>
      <c r="G188" s="50">
        <f t="shared" si="13"/>
        <v>27.5</v>
      </c>
      <c r="H188" s="50">
        <v>25</v>
      </c>
      <c r="I188" s="50">
        <v>42.5</v>
      </c>
      <c r="J188" s="50">
        <v>32.5</v>
      </c>
      <c r="K188" s="50">
        <v>15</v>
      </c>
      <c r="L188" s="50">
        <v>80</v>
      </c>
      <c r="M188" s="50">
        <v>5</v>
      </c>
    </row>
    <row r="189" spans="1:13" x14ac:dyDescent="0.35">
      <c r="A189" s="15">
        <v>44292</v>
      </c>
      <c r="B189" s="50">
        <v>5</v>
      </c>
      <c r="C189" s="50">
        <v>45</v>
      </c>
      <c r="D189" s="50">
        <v>50</v>
      </c>
      <c r="E189" s="50">
        <f t="shared" ref="E189:E195" si="14">55/2</f>
        <v>27.5</v>
      </c>
      <c r="F189" s="50">
        <f t="shared" ref="F189:F195" si="15">70/2</f>
        <v>35</v>
      </c>
      <c r="G189" s="50">
        <f t="shared" ref="G189:G195" si="16">75/2</f>
        <v>37.5</v>
      </c>
      <c r="H189" s="50">
        <v>20</v>
      </c>
      <c r="I189" s="50">
        <f t="shared" ref="I189:I216" si="17">85/2</f>
        <v>42.5</v>
      </c>
      <c r="J189" s="50">
        <v>37.5</v>
      </c>
      <c r="K189" s="50">
        <v>7.5</v>
      </c>
      <c r="L189" s="50">
        <f t="shared" ref="L189:L195" si="18">165/2</f>
        <v>82.5</v>
      </c>
      <c r="M189" s="50">
        <v>10</v>
      </c>
    </row>
    <row r="190" spans="1:13" x14ac:dyDescent="0.35">
      <c r="A190" s="15">
        <v>44293</v>
      </c>
      <c r="B190" s="50">
        <v>5</v>
      </c>
      <c r="C190" s="50">
        <v>45</v>
      </c>
      <c r="D190" s="50">
        <v>50</v>
      </c>
      <c r="E190" s="50">
        <f t="shared" si="14"/>
        <v>27.5</v>
      </c>
      <c r="F190" s="50">
        <f t="shared" si="15"/>
        <v>35</v>
      </c>
      <c r="G190" s="50">
        <f t="shared" si="16"/>
        <v>37.5</v>
      </c>
      <c r="H190" s="50">
        <v>20</v>
      </c>
      <c r="I190" s="50">
        <f t="shared" si="17"/>
        <v>42.5</v>
      </c>
      <c r="J190" s="50">
        <v>37.5</v>
      </c>
      <c r="K190" s="50">
        <v>7.5</v>
      </c>
      <c r="L190" s="50">
        <f t="shared" si="18"/>
        <v>82.5</v>
      </c>
      <c r="M190" s="50">
        <v>10</v>
      </c>
    </row>
    <row r="191" spans="1:13" x14ac:dyDescent="0.35">
      <c r="A191" s="15">
        <v>44294</v>
      </c>
      <c r="B191" s="50">
        <v>5</v>
      </c>
      <c r="C191" s="50">
        <v>45</v>
      </c>
      <c r="D191" s="50">
        <v>50</v>
      </c>
      <c r="E191" s="50">
        <f t="shared" si="14"/>
        <v>27.5</v>
      </c>
      <c r="F191" s="50">
        <f t="shared" si="15"/>
        <v>35</v>
      </c>
      <c r="G191" s="50">
        <f t="shared" si="16"/>
        <v>37.5</v>
      </c>
      <c r="H191" s="50">
        <v>20</v>
      </c>
      <c r="I191" s="50">
        <f t="shared" si="17"/>
        <v>42.5</v>
      </c>
      <c r="J191" s="50">
        <v>37.5</v>
      </c>
      <c r="K191" s="50">
        <v>7.5</v>
      </c>
      <c r="L191" s="50">
        <f t="shared" si="18"/>
        <v>82.5</v>
      </c>
      <c r="M191" s="50">
        <v>10</v>
      </c>
    </row>
    <row r="192" spans="1:13" x14ac:dyDescent="0.35">
      <c r="A192" s="15">
        <v>44295</v>
      </c>
      <c r="B192" s="50">
        <v>5</v>
      </c>
      <c r="C192" s="50">
        <v>45</v>
      </c>
      <c r="D192" s="50">
        <v>50</v>
      </c>
      <c r="E192" s="50">
        <f t="shared" si="14"/>
        <v>27.5</v>
      </c>
      <c r="F192" s="50">
        <f t="shared" si="15"/>
        <v>35</v>
      </c>
      <c r="G192" s="50">
        <f t="shared" si="16"/>
        <v>37.5</v>
      </c>
      <c r="H192" s="50">
        <v>20</v>
      </c>
      <c r="I192" s="50">
        <f t="shared" si="17"/>
        <v>42.5</v>
      </c>
      <c r="J192" s="50">
        <v>37.5</v>
      </c>
      <c r="K192" s="50">
        <v>7.5</v>
      </c>
      <c r="L192" s="50">
        <f t="shared" si="18"/>
        <v>82.5</v>
      </c>
      <c r="M192" s="50">
        <v>10</v>
      </c>
    </row>
    <row r="193" spans="1:13" x14ac:dyDescent="0.35">
      <c r="A193" s="15">
        <v>44296</v>
      </c>
      <c r="B193" s="50">
        <v>5</v>
      </c>
      <c r="C193" s="50">
        <v>45</v>
      </c>
      <c r="D193" s="50">
        <v>50</v>
      </c>
      <c r="E193" s="50">
        <f t="shared" si="14"/>
        <v>27.5</v>
      </c>
      <c r="F193" s="50">
        <f t="shared" si="15"/>
        <v>35</v>
      </c>
      <c r="G193" s="50">
        <f t="shared" si="16"/>
        <v>37.5</v>
      </c>
      <c r="H193" s="50">
        <v>20</v>
      </c>
      <c r="I193" s="50">
        <f t="shared" si="17"/>
        <v>42.5</v>
      </c>
      <c r="J193" s="50">
        <v>37.5</v>
      </c>
      <c r="K193" s="50">
        <v>7.5</v>
      </c>
      <c r="L193" s="50">
        <f t="shared" si="18"/>
        <v>82.5</v>
      </c>
      <c r="M193" s="50">
        <v>10</v>
      </c>
    </row>
    <row r="194" spans="1:13" x14ac:dyDescent="0.35">
      <c r="A194" s="15">
        <v>44297</v>
      </c>
      <c r="B194" s="50">
        <v>5</v>
      </c>
      <c r="C194" s="50">
        <v>45</v>
      </c>
      <c r="D194" s="50">
        <v>50</v>
      </c>
      <c r="E194" s="50">
        <f t="shared" si="14"/>
        <v>27.5</v>
      </c>
      <c r="F194" s="50">
        <f t="shared" si="15"/>
        <v>35</v>
      </c>
      <c r="G194" s="50">
        <f t="shared" si="16"/>
        <v>37.5</v>
      </c>
      <c r="H194" s="50">
        <v>20</v>
      </c>
      <c r="I194" s="50">
        <f t="shared" si="17"/>
        <v>42.5</v>
      </c>
      <c r="J194" s="50">
        <v>37.5</v>
      </c>
      <c r="K194" s="50">
        <v>7.5</v>
      </c>
      <c r="L194" s="50">
        <f t="shared" si="18"/>
        <v>82.5</v>
      </c>
      <c r="M194" s="50">
        <v>10</v>
      </c>
    </row>
    <row r="195" spans="1:13" x14ac:dyDescent="0.35">
      <c r="A195" s="15">
        <v>44298</v>
      </c>
      <c r="B195" s="50">
        <v>5</v>
      </c>
      <c r="C195" s="50">
        <v>45</v>
      </c>
      <c r="D195" s="50">
        <v>50</v>
      </c>
      <c r="E195" s="50">
        <f t="shared" si="14"/>
        <v>27.5</v>
      </c>
      <c r="F195" s="50">
        <f t="shared" si="15"/>
        <v>35</v>
      </c>
      <c r="G195" s="50">
        <f t="shared" si="16"/>
        <v>37.5</v>
      </c>
      <c r="H195" s="50">
        <v>20</v>
      </c>
      <c r="I195" s="50">
        <f t="shared" si="17"/>
        <v>42.5</v>
      </c>
      <c r="J195" s="50">
        <v>37.5</v>
      </c>
      <c r="K195" s="50">
        <v>7.5</v>
      </c>
      <c r="L195" s="50">
        <f t="shared" si="18"/>
        <v>82.5</v>
      </c>
      <c r="M195" s="50">
        <v>10</v>
      </c>
    </row>
    <row r="196" spans="1:13" x14ac:dyDescent="0.35">
      <c r="A196" s="15">
        <v>44299</v>
      </c>
      <c r="B196" s="50">
        <v>5</v>
      </c>
      <c r="C196" s="50">
        <v>35</v>
      </c>
      <c r="D196" s="50">
        <v>60</v>
      </c>
      <c r="E196" s="50">
        <v>12.5</v>
      </c>
      <c r="F196" s="50">
        <f t="shared" ref="F196:F202" si="19">75/2</f>
        <v>37.5</v>
      </c>
      <c r="G196" s="50">
        <v>50</v>
      </c>
      <c r="H196" s="50">
        <v>15</v>
      </c>
      <c r="I196" s="50">
        <f t="shared" si="17"/>
        <v>42.5</v>
      </c>
      <c r="J196" s="50">
        <v>42.5</v>
      </c>
      <c r="K196" s="50">
        <v>7.5</v>
      </c>
      <c r="L196" s="50">
        <f t="shared" ref="L196:L202" si="20">155/2</f>
        <v>77.5</v>
      </c>
      <c r="M196" s="50">
        <v>15</v>
      </c>
    </row>
    <row r="197" spans="1:13" x14ac:dyDescent="0.35">
      <c r="A197" s="15">
        <v>44300</v>
      </c>
      <c r="B197" s="50">
        <v>5</v>
      </c>
      <c r="C197" s="50">
        <v>35</v>
      </c>
      <c r="D197" s="50">
        <v>60</v>
      </c>
      <c r="E197" s="50">
        <v>12.5</v>
      </c>
      <c r="F197" s="50">
        <f t="shared" si="19"/>
        <v>37.5</v>
      </c>
      <c r="G197" s="50">
        <v>50</v>
      </c>
      <c r="H197" s="50">
        <v>15</v>
      </c>
      <c r="I197" s="50">
        <f t="shared" si="17"/>
        <v>42.5</v>
      </c>
      <c r="J197" s="50">
        <v>42.5</v>
      </c>
      <c r="K197" s="50">
        <v>7.5</v>
      </c>
      <c r="L197" s="50">
        <f t="shared" si="20"/>
        <v>77.5</v>
      </c>
      <c r="M197" s="50">
        <v>15</v>
      </c>
    </row>
    <row r="198" spans="1:13" x14ac:dyDescent="0.35">
      <c r="A198" s="15">
        <v>44301</v>
      </c>
      <c r="B198" s="50">
        <v>5</v>
      </c>
      <c r="C198" s="50">
        <v>35</v>
      </c>
      <c r="D198" s="50">
        <v>60</v>
      </c>
      <c r="E198" s="50">
        <v>12.5</v>
      </c>
      <c r="F198" s="50">
        <f t="shared" si="19"/>
        <v>37.5</v>
      </c>
      <c r="G198" s="50">
        <v>50</v>
      </c>
      <c r="H198" s="50">
        <v>15</v>
      </c>
      <c r="I198" s="50">
        <f t="shared" si="17"/>
        <v>42.5</v>
      </c>
      <c r="J198" s="50">
        <v>42.5</v>
      </c>
      <c r="K198" s="50">
        <v>7.5</v>
      </c>
      <c r="L198" s="50">
        <f t="shared" si="20"/>
        <v>77.5</v>
      </c>
      <c r="M198" s="50">
        <v>15</v>
      </c>
    </row>
    <row r="199" spans="1:13" x14ac:dyDescent="0.35">
      <c r="A199" s="15">
        <v>44302</v>
      </c>
      <c r="B199" s="50">
        <v>5</v>
      </c>
      <c r="C199" s="50">
        <v>35</v>
      </c>
      <c r="D199" s="50">
        <v>60</v>
      </c>
      <c r="E199" s="50">
        <v>12.5</v>
      </c>
      <c r="F199" s="50">
        <f t="shared" si="19"/>
        <v>37.5</v>
      </c>
      <c r="G199" s="50">
        <v>50</v>
      </c>
      <c r="H199" s="50">
        <v>15</v>
      </c>
      <c r="I199" s="50">
        <f t="shared" si="17"/>
        <v>42.5</v>
      </c>
      <c r="J199" s="50">
        <v>42.5</v>
      </c>
      <c r="K199" s="50">
        <v>7.5</v>
      </c>
      <c r="L199" s="50">
        <f t="shared" si="20"/>
        <v>77.5</v>
      </c>
      <c r="M199" s="50">
        <v>15</v>
      </c>
    </row>
    <row r="200" spans="1:13" x14ac:dyDescent="0.35">
      <c r="A200" s="15">
        <v>44303</v>
      </c>
      <c r="B200" s="50">
        <v>5</v>
      </c>
      <c r="C200" s="50">
        <v>35</v>
      </c>
      <c r="D200" s="50">
        <v>60</v>
      </c>
      <c r="E200" s="50">
        <v>12.5</v>
      </c>
      <c r="F200" s="50">
        <f t="shared" si="19"/>
        <v>37.5</v>
      </c>
      <c r="G200" s="50">
        <v>50</v>
      </c>
      <c r="H200" s="50">
        <v>15</v>
      </c>
      <c r="I200" s="50">
        <f t="shared" si="17"/>
        <v>42.5</v>
      </c>
      <c r="J200" s="50">
        <v>42.5</v>
      </c>
      <c r="K200" s="50">
        <v>7.5</v>
      </c>
      <c r="L200" s="50">
        <f t="shared" si="20"/>
        <v>77.5</v>
      </c>
      <c r="M200" s="50">
        <v>15</v>
      </c>
    </row>
    <row r="201" spans="1:13" x14ac:dyDescent="0.35">
      <c r="A201" s="15">
        <v>44304</v>
      </c>
      <c r="B201" s="50">
        <v>5</v>
      </c>
      <c r="C201" s="50">
        <v>35</v>
      </c>
      <c r="D201" s="50">
        <v>60</v>
      </c>
      <c r="E201" s="50">
        <v>12.5</v>
      </c>
      <c r="F201" s="50">
        <f t="shared" si="19"/>
        <v>37.5</v>
      </c>
      <c r="G201" s="50">
        <v>50</v>
      </c>
      <c r="H201" s="50">
        <v>15</v>
      </c>
      <c r="I201" s="50">
        <f t="shared" si="17"/>
        <v>42.5</v>
      </c>
      <c r="J201" s="50">
        <v>42.5</v>
      </c>
      <c r="K201" s="50">
        <v>7.5</v>
      </c>
      <c r="L201" s="50">
        <f t="shared" si="20"/>
        <v>77.5</v>
      </c>
      <c r="M201" s="50">
        <v>15</v>
      </c>
    </row>
    <row r="202" spans="1:13" x14ac:dyDescent="0.35">
      <c r="A202" s="15">
        <v>44305</v>
      </c>
      <c r="B202" s="50">
        <v>5</v>
      </c>
      <c r="C202" s="50">
        <v>35</v>
      </c>
      <c r="D202" s="50">
        <v>60</v>
      </c>
      <c r="E202" s="50">
        <v>12.5</v>
      </c>
      <c r="F202" s="50">
        <f t="shared" si="19"/>
        <v>37.5</v>
      </c>
      <c r="G202" s="50">
        <v>50</v>
      </c>
      <c r="H202" s="50">
        <v>15</v>
      </c>
      <c r="I202" s="50">
        <f t="shared" si="17"/>
        <v>42.5</v>
      </c>
      <c r="J202" s="50">
        <v>42.5</v>
      </c>
      <c r="K202" s="50">
        <v>7.5</v>
      </c>
      <c r="L202" s="50">
        <f t="shared" si="20"/>
        <v>77.5</v>
      </c>
      <c r="M202" s="50">
        <v>15</v>
      </c>
    </row>
    <row r="203" spans="1:13" x14ac:dyDescent="0.35">
      <c r="A203" s="15">
        <v>44306</v>
      </c>
      <c r="B203" s="50">
        <f t="shared" ref="B203:B209" si="21">6/2</f>
        <v>3</v>
      </c>
      <c r="C203" s="50">
        <v>25</v>
      </c>
      <c r="D203" s="50">
        <v>72</v>
      </c>
      <c r="E203" s="50">
        <v>2.5</v>
      </c>
      <c r="F203" s="50">
        <v>30</v>
      </c>
      <c r="G203" s="50">
        <f t="shared" ref="G203:G209" si="22">135/2</f>
        <v>67.5</v>
      </c>
      <c r="H203" s="50">
        <v>10</v>
      </c>
      <c r="I203" s="50">
        <f t="shared" si="17"/>
        <v>42.5</v>
      </c>
      <c r="J203" s="50">
        <v>47.5</v>
      </c>
      <c r="K203" s="50">
        <v>5</v>
      </c>
      <c r="L203" s="50">
        <v>70</v>
      </c>
      <c r="M203" s="50">
        <v>25</v>
      </c>
    </row>
    <row r="204" spans="1:13" x14ac:dyDescent="0.35">
      <c r="A204" s="15">
        <v>44307</v>
      </c>
      <c r="B204" s="50">
        <f t="shared" si="21"/>
        <v>3</v>
      </c>
      <c r="C204" s="50">
        <v>25</v>
      </c>
      <c r="D204" s="50">
        <v>72</v>
      </c>
      <c r="E204" s="50">
        <v>2.5</v>
      </c>
      <c r="F204" s="50">
        <v>30</v>
      </c>
      <c r="G204" s="50">
        <f t="shared" si="22"/>
        <v>67.5</v>
      </c>
      <c r="H204" s="50">
        <v>10</v>
      </c>
      <c r="I204" s="50">
        <f t="shared" si="17"/>
        <v>42.5</v>
      </c>
      <c r="J204" s="50">
        <v>47.5</v>
      </c>
      <c r="K204" s="50">
        <v>5</v>
      </c>
      <c r="L204" s="50">
        <v>70</v>
      </c>
      <c r="M204" s="50">
        <v>25</v>
      </c>
    </row>
    <row r="205" spans="1:13" x14ac:dyDescent="0.35">
      <c r="A205" s="15">
        <v>44308</v>
      </c>
      <c r="B205" s="50">
        <f t="shared" si="21"/>
        <v>3</v>
      </c>
      <c r="C205" s="50">
        <v>25</v>
      </c>
      <c r="D205" s="50">
        <v>72</v>
      </c>
      <c r="E205" s="50">
        <v>2.5</v>
      </c>
      <c r="F205" s="50">
        <v>30</v>
      </c>
      <c r="G205" s="50">
        <f t="shared" si="22"/>
        <v>67.5</v>
      </c>
      <c r="H205" s="50">
        <v>10</v>
      </c>
      <c r="I205" s="50">
        <f t="shared" si="17"/>
        <v>42.5</v>
      </c>
      <c r="J205" s="50">
        <v>47.5</v>
      </c>
      <c r="K205" s="50">
        <v>5</v>
      </c>
      <c r="L205" s="50">
        <v>70</v>
      </c>
      <c r="M205" s="50">
        <v>25</v>
      </c>
    </row>
    <row r="206" spans="1:13" x14ac:dyDescent="0.35">
      <c r="A206" s="15">
        <v>44309</v>
      </c>
      <c r="B206" s="50">
        <f t="shared" si="21"/>
        <v>3</v>
      </c>
      <c r="C206" s="50">
        <v>25</v>
      </c>
      <c r="D206" s="50">
        <v>72</v>
      </c>
      <c r="E206" s="50">
        <v>2.5</v>
      </c>
      <c r="F206" s="50">
        <v>30</v>
      </c>
      <c r="G206" s="50">
        <f t="shared" si="22"/>
        <v>67.5</v>
      </c>
      <c r="H206" s="50">
        <v>10</v>
      </c>
      <c r="I206" s="50">
        <f t="shared" si="17"/>
        <v>42.5</v>
      </c>
      <c r="J206" s="50">
        <v>47.5</v>
      </c>
      <c r="K206" s="50">
        <v>5</v>
      </c>
      <c r="L206" s="50">
        <v>70</v>
      </c>
      <c r="M206" s="50">
        <v>25</v>
      </c>
    </row>
    <row r="207" spans="1:13" x14ac:dyDescent="0.35">
      <c r="A207" s="15">
        <v>44310</v>
      </c>
      <c r="B207" s="50">
        <f t="shared" si="21"/>
        <v>3</v>
      </c>
      <c r="C207" s="50">
        <v>25</v>
      </c>
      <c r="D207" s="50">
        <v>72</v>
      </c>
      <c r="E207" s="50">
        <v>2.5</v>
      </c>
      <c r="F207" s="50">
        <v>30</v>
      </c>
      <c r="G207" s="50">
        <f t="shared" si="22"/>
        <v>67.5</v>
      </c>
      <c r="H207" s="50">
        <v>10</v>
      </c>
      <c r="I207" s="50">
        <f t="shared" si="17"/>
        <v>42.5</v>
      </c>
      <c r="J207" s="50">
        <v>47.5</v>
      </c>
      <c r="K207" s="50">
        <v>5</v>
      </c>
      <c r="L207" s="50">
        <v>70</v>
      </c>
      <c r="M207" s="50">
        <v>25</v>
      </c>
    </row>
    <row r="208" spans="1:13" x14ac:dyDescent="0.35">
      <c r="A208" s="15">
        <v>44311</v>
      </c>
      <c r="B208" s="50">
        <f t="shared" si="21"/>
        <v>3</v>
      </c>
      <c r="C208" s="50">
        <v>25</v>
      </c>
      <c r="D208" s="50">
        <v>72</v>
      </c>
      <c r="E208" s="50">
        <v>2.5</v>
      </c>
      <c r="F208" s="50">
        <v>30</v>
      </c>
      <c r="G208" s="50">
        <f t="shared" si="22"/>
        <v>67.5</v>
      </c>
      <c r="H208" s="50">
        <v>10</v>
      </c>
      <c r="I208" s="50">
        <f t="shared" si="17"/>
        <v>42.5</v>
      </c>
      <c r="J208" s="50">
        <v>47.5</v>
      </c>
      <c r="K208" s="50">
        <v>5</v>
      </c>
      <c r="L208" s="50">
        <v>70</v>
      </c>
      <c r="M208" s="50">
        <v>25</v>
      </c>
    </row>
    <row r="209" spans="1:13" x14ac:dyDescent="0.35">
      <c r="A209" s="15">
        <v>44312</v>
      </c>
      <c r="B209" s="50">
        <f t="shared" si="21"/>
        <v>3</v>
      </c>
      <c r="C209" s="50">
        <v>25</v>
      </c>
      <c r="D209" s="50">
        <v>72</v>
      </c>
      <c r="E209" s="50">
        <v>2.5</v>
      </c>
      <c r="F209" s="50">
        <v>30</v>
      </c>
      <c r="G209" s="50">
        <f t="shared" si="22"/>
        <v>67.5</v>
      </c>
      <c r="H209" s="50">
        <v>10</v>
      </c>
      <c r="I209" s="50">
        <f t="shared" si="17"/>
        <v>42.5</v>
      </c>
      <c r="J209" s="50">
        <v>47.5</v>
      </c>
      <c r="K209" s="50">
        <v>5</v>
      </c>
      <c r="L209" s="50">
        <v>70</v>
      </c>
      <c r="M209" s="50">
        <v>25</v>
      </c>
    </row>
    <row r="210" spans="1:13" x14ac:dyDescent="0.35">
      <c r="A210" s="15">
        <v>44313</v>
      </c>
      <c r="B210" s="50">
        <v>1</v>
      </c>
      <c r="C210" s="50">
        <f t="shared" ref="C210:C216" si="23">35/2</f>
        <v>17.5</v>
      </c>
      <c r="D210" s="50">
        <f t="shared" ref="D210:D216" si="24">163/2</f>
        <v>81.5</v>
      </c>
      <c r="E210" s="50">
        <v>1</v>
      </c>
      <c r="F210" s="50">
        <v>12.5</v>
      </c>
      <c r="G210" s="50">
        <f t="shared" ref="G210:G216" si="25">173/2</f>
        <v>86.5</v>
      </c>
      <c r="H210" s="50">
        <v>7.5</v>
      </c>
      <c r="I210" s="50">
        <f t="shared" si="17"/>
        <v>42.5</v>
      </c>
      <c r="J210" s="50">
        <v>50</v>
      </c>
      <c r="K210" s="50">
        <v>5</v>
      </c>
      <c r="L210" s="50">
        <v>60</v>
      </c>
      <c r="M210" s="50">
        <v>35</v>
      </c>
    </row>
    <row r="211" spans="1:13" x14ac:dyDescent="0.35">
      <c r="A211" s="15">
        <v>44314</v>
      </c>
      <c r="B211" s="50">
        <v>1</v>
      </c>
      <c r="C211" s="50">
        <f t="shared" si="23"/>
        <v>17.5</v>
      </c>
      <c r="D211" s="50">
        <f t="shared" si="24"/>
        <v>81.5</v>
      </c>
      <c r="E211" s="50">
        <v>1</v>
      </c>
      <c r="F211" s="50">
        <v>12.5</v>
      </c>
      <c r="G211" s="50">
        <f t="shared" si="25"/>
        <v>86.5</v>
      </c>
      <c r="H211" s="50">
        <v>7.5</v>
      </c>
      <c r="I211" s="50">
        <f t="shared" si="17"/>
        <v>42.5</v>
      </c>
      <c r="J211" s="50">
        <v>50</v>
      </c>
      <c r="K211" s="50">
        <v>5</v>
      </c>
      <c r="L211" s="50">
        <v>60</v>
      </c>
      <c r="M211" s="50">
        <v>35</v>
      </c>
    </row>
    <row r="212" spans="1:13" x14ac:dyDescent="0.35">
      <c r="A212" s="15">
        <v>44315</v>
      </c>
      <c r="B212" s="50">
        <v>1</v>
      </c>
      <c r="C212" s="50">
        <f t="shared" si="23"/>
        <v>17.5</v>
      </c>
      <c r="D212" s="50">
        <f t="shared" si="24"/>
        <v>81.5</v>
      </c>
      <c r="E212" s="50">
        <v>1</v>
      </c>
      <c r="F212" s="50">
        <v>12.5</v>
      </c>
      <c r="G212" s="50">
        <f t="shared" si="25"/>
        <v>86.5</v>
      </c>
      <c r="H212" s="50">
        <v>7.5</v>
      </c>
      <c r="I212" s="50">
        <f t="shared" si="17"/>
        <v>42.5</v>
      </c>
      <c r="J212" s="50">
        <v>50</v>
      </c>
      <c r="K212" s="50">
        <v>5</v>
      </c>
      <c r="L212" s="50">
        <v>60</v>
      </c>
      <c r="M212" s="50">
        <v>35</v>
      </c>
    </row>
    <row r="213" spans="1:13" x14ac:dyDescent="0.35">
      <c r="A213" s="15">
        <v>44316</v>
      </c>
      <c r="B213" s="50">
        <v>1</v>
      </c>
      <c r="C213" s="50">
        <f t="shared" si="23"/>
        <v>17.5</v>
      </c>
      <c r="D213" s="50">
        <f t="shared" si="24"/>
        <v>81.5</v>
      </c>
      <c r="E213" s="50">
        <v>1</v>
      </c>
      <c r="F213" s="50">
        <v>12.5</v>
      </c>
      <c r="G213" s="50">
        <f t="shared" si="25"/>
        <v>86.5</v>
      </c>
      <c r="H213" s="50">
        <v>7.5</v>
      </c>
      <c r="I213" s="50">
        <f t="shared" si="17"/>
        <v>42.5</v>
      </c>
      <c r="J213" s="50">
        <v>50</v>
      </c>
      <c r="K213" s="50">
        <v>5</v>
      </c>
      <c r="L213" s="50">
        <v>60</v>
      </c>
      <c r="M213" s="50">
        <v>35</v>
      </c>
    </row>
    <row r="214" spans="1:13" x14ac:dyDescent="0.35">
      <c r="A214" s="15">
        <v>44317</v>
      </c>
      <c r="B214" s="50">
        <v>1</v>
      </c>
      <c r="C214" s="50">
        <f t="shared" si="23"/>
        <v>17.5</v>
      </c>
      <c r="D214" s="50">
        <f t="shared" si="24"/>
        <v>81.5</v>
      </c>
      <c r="E214" s="50">
        <v>1</v>
      </c>
      <c r="F214" s="50">
        <v>12.5</v>
      </c>
      <c r="G214" s="50">
        <f t="shared" si="25"/>
        <v>86.5</v>
      </c>
      <c r="H214" s="50">
        <v>7.5</v>
      </c>
      <c r="I214" s="50">
        <f t="shared" si="17"/>
        <v>42.5</v>
      </c>
      <c r="J214" s="50">
        <v>50</v>
      </c>
      <c r="K214" s="50">
        <v>5</v>
      </c>
      <c r="L214" s="50">
        <v>60</v>
      </c>
      <c r="M214" s="50">
        <v>35</v>
      </c>
    </row>
    <row r="215" spans="1:13" x14ac:dyDescent="0.35">
      <c r="A215" s="15">
        <v>44318</v>
      </c>
      <c r="B215" s="50">
        <v>1</v>
      </c>
      <c r="C215" s="50">
        <f t="shared" si="23"/>
        <v>17.5</v>
      </c>
      <c r="D215" s="50">
        <f t="shared" si="24"/>
        <v>81.5</v>
      </c>
      <c r="E215" s="50">
        <v>1</v>
      </c>
      <c r="F215" s="50">
        <v>12.5</v>
      </c>
      <c r="G215" s="50">
        <f t="shared" si="25"/>
        <v>86.5</v>
      </c>
      <c r="H215" s="50">
        <v>7.5</v>
      </c>
      <c r="I215" s="50">
        <f t="shared" si="17"/>
        <v>42.5</v>
      </c>
      <c r="J215" s="50">
        <v>50</v>
      </c>
      <c r="K215" s="50">
        <v>5</v>
      </c>
      <c r="L215" s="50">
        <v>60</v>
      </c>
      <c r="M215" s="50">
        <v>35</v>
      </c>
    </row>
    <row r="216" spans="1:13" x14ac:dyDescent="0.35">
      <c r="A216" s="15">
        <v>44319</v>
      </c>
      <c r="B216" s="50">
        <v>1</v>
      </c>
      <c r="C216" s="50">
        <f t="shared" si="23"/>
        <v>17.5</v>
      </c>
      <c r="D216" s="50">
        <f t="shared" si="24"/>
        <v>81.5</v>
      </c>
      <c r="E216" s="50">
        <v>1</v>
      </c>
      <c r="F216" s="50">
        <v>12.5</v>
      </c>
      <c r="G216" s="50">
        <f t="shared" si="25"/>
        <v>86.5</v>
      </c>
      <c r="H216" s="50">
        <v>7.5</v>
      </c>
      <c r="I216" s="50">
        <f t="shared" si="17"/>
        <v>42.5</v>
      </c>
      <c r="J216" s="50">
        <v>50</v>
      </c>
      <c r="K216" s="50">
        <v>5</v>
      </c>
      <c r="L216" s="50">
        <v>60</v>
      </c>
      <c r="M216" s="50">
        <v>35</v>
      </c>
    </row>
    <row r="217" spans="1:13" x14ac:dyDescent="0.35">
      <c r="A217" s="15">
        <v>44320</v>
      </c>
      <c r="B217" s="50">
        <v>0.5</v>
      </c>
      <c r="C217" s="50">
        <v>12.5</v>
      </c>
      <c r="D217" s="50">
        <v>87</v>
      </c>
      <c r="E217" s="50">
        <v>0.5</v>
      </c>
      <c r="F217" s="50">
        <v>7.5</v>
      </c>
      <c r="G217" s="50">
        <f t="shared" ref="G217:G223" si="26">184/2</f>
        <v>92</v>
      </c>
      <c r="H217" s="50">
        <v>7.5</v>
      </c>
      <c r="I217" s="50">
        <f t="shared" ref="I217:I223" si="27">75/2</f>
        <v>37.5</v>
      </c>
      <c r="J217" s="50">
        <v>55</v>
      </c>
      <c r="K217" s="50">
        <v>2.5</v>
      </c>
      <c r="L217" s="50">
        <v>55</v>
      </c>
      <c r="M217" s="50">
        <f t="shared" ref="M217:M223" si="28">85/2</f>
        <v>42.5</v>
      </c>
    </row>
    <row r="218" spans="1:13" x14ac:dyDescent="0.35">
      <c r="A218" s="15">
        <v>44321</v>
      </c>
      <c r="B218" s="50">
        <v>0.5</v>
      </c>
      <c r="C218" s="50">
        <v>12.5</v>
      </c>
      <c r="D218" s="50">
        <v>87</v>
      </c>
      <c r="E218" s="50">
        <v>0.5</v>
      </c>
      <c r="F218" s="50">
        <v>7.5</v>
      </c>
      <c r="G218" s="50">
        <f t="shared" si="26"/>
        <v>92</v>
      </c>
      <c r="H218" s="50">
        <v>7.5</v>
      </c>
      <c r="I218" s="50">
        <f t="shared" si="27"/>
        <v>37.5</v>
      </c>
      <c r="J218" s="50">
        <v>55</v>
      </c>
      <c r="K218" s="50">
        <v>2.5</v>
      </c>
      <c r="L218" s="50">
        <v>55</v>
      </c>
      <c r="M218" s="50">
        <f t="shared" si="28"/>
        <v>42.5</v>
      </c>
    </row>
    <row r="219" spans="1:13" x14ac:dyDescent="0.35">
      <c r="A219" s="15">
        <v>44322</v>
      </c>
      <c r="B219" s="50">
        <v>0.5</v>
      </c>
      <c r="C219" s="50">
        <v>12.5</v>
      </c>
      <c r="D219" s="50">
        <v>87</v>
      </c>
      <c r="E219" s="50">
        <v>0.5</v>
      </c>
      <c r="F219" s="50">
        <v>7.5</v>
      </c>
      <c r="G219" s="50">
        <f t="shared" si="26"/>
        <v>92</v>
      </c>
      <c r="H219" s="50">
        <v>7.5</v>
      </c>
      <c r="I219" s="50">
        <f t="shared" si="27"/>
        <v>37.5</v>
      </c>
      <c r="J219" s="50">
        <v>55</v>
      </c>
      <c r="K219" s="50">
        <v>2.5</v>
      </c>
      <c r="L219" s="50">
        <v>55</v>
      </c>
      <c r="M219" s="50">
        <f t="shared" si="28"/>
        <v>42.5</v>
      </c>
    </row>
    <row r="220" spans="1:13" x14ac:dyDescent="0.35">
      <c r="A220" s="15">
        <v>44323</v>
      </c>
      <c r="B220" s="50">
        <v>0.5</v>
      </c>
      <c r="C220" s="50">
        <v>12.5</v>
      </c>
      <c r="D220" s="50">
        <v>87</v>
      </c>
      <c r="E220" s="50">
        <v>0.5</v>
      </c>
      <c r="F220" s="50">
        <v>7.5</v>
      </c>
      <c r="G220" s="50">
        <f t="shared" si="26"/>
        <v>92</v>
      </c>
      <c r="H220" s="50">
        <v>7.5</v>
      </c>
      <c r="I220" s="50">
        <f t="shared" si="27"/>
        <v>37.5</v>
      </c>
      <c r="J220" s="50">
        <v>55</v>
      </c>
      <c r="K220" s="50">
        <v>2.5</v>
      </c>
      <c r="L220" s="50">
        <v>55</v>
      </c>
      <c r="M220" s="50">
        <f t="shared" si="28"/>
        <v>42.5</v>
      </c>
    </row>
    <row r="221" spans="1:13" x14ac:dyDescent="0.35">
      <c r="A221" s="15">
        <v>44324</v>
      </c>
      <c r="B221" s="50">
        <v>0.5</v>
      </c>
      <c r="C221" s="50">
        <v>12.5</v>
      </c>
      <c r="D221" s="50">
        <v>87</v>
      </c>
      <c r="E221" s="50">
        <v>0.5</v>
      </c>
      <c r="F221" s="50">
        <v>7.5</v>
      </c>
      <c r="G221" s="50">
        <f t="shared" si="26"/>
        <v>92</v>
      </c>
      <c r="H221" s="50">
        <v>7.5</v>
      </c>
      <c r="I221" s="50">
        <f t="shared" si="27"/>
        <v>37.5</v>
      </c>
      <c r="J221" s="50">
        <v>55</v>
      </c>
      <c r="K221" s="50">
        <v>2.5</v>
      </c>
      <c r="L221" s="50">
        <v>55</v>
      </c>
      <c r="M221" s="50">
        <f t="shared" si="28"/>
        <v>42.5</v>
      </c>
    </row>
    <row r="222" spans="1:13" x14ac:dyDescent="0.35">
      <c r="A222" s="15">
        <v>44325</v>
      </c>
      <c r="B222" s="50">
        <v>0.5</v>
      </c>
      <c r="C222" s="50">
        <v>12.5</v>
      </c>
      <c r="D222" s="50">
        <v>87</v>
      </c>
      <c r="E222" s="50">
        <v>0.5</v>
      </c>
      <c r="F222" s="50">
        <v>7.5</v>
      </c>
      <c r="G222" s="50">
        <f t="shared" si="26"/>
        <v>92</v>
      </c>
      <c r="H222" s="50">
        <v>7.5</v>
      </c>
      <c r="I222" s="50">
        <f t="shared" si="27"/>
        <v>37.5</v>
      </c>
      <c r="J222" s="50">
        <v>55</v>
      </c>
      <c r="K222" s="50">
        <v>2.5</v>
      </c>
      <c r="L222" s="50">
        <v>55</v>
      </c>
      <c r="M222" s="50">
        <f t="shared" si="28"/>
        <v>42.5</v>
      </c>
    </row>
    <row r="223" spans="1:13" x14ac:dyDescent="0.35">
      <c r="A223" s="15">
        <v>44326</v>
      </c>
      <c r="B223" s="50">
        <v>0.5</v>
      </c>
      <c r="C223" s="50">
        <v>12.5</v>
      </c>
      <c r="D223" s="50">
        <v>87</v>
      </c>
      <c r="E223" s="50">
        <v>0.5</v>
      </c>
      <c r="F223" s="50">
        <v>7.5</v>
      </c>
      <c r="G223" s="50">
        <f t="shared" si="26"/>
        <v>92</v>
      </c>
      <c r="H223" s="50">
        <v>7.5</v>
      </c>
      <c r="I223" s="50">
        <f t="shared" si="27"/>
        <v>37.5</v>
      </c>
      <c r="J223" s="50">
        <v>55</v>
      </c>
      <c r="K223" s="50">
        <v>2.5</v>
      </c>
      <c r="L223" s="50">
        <v>55</v>
      </c>
      <c r="M223" s="50">
        <f t="shared" si="28"/>
        <v>42.5</v>
      </c>
    </row>
    <row r="224" spans="1:13" x14ac:dyDescent="0.35">
      <c r="A224" s="15">
        <v>44327</v>
      </c>
      <c r="B224" s="50">
        <v>0.5</v>
      </c>
      <c r="C224" s="50">
        <v>7.5</v>
      </c>
      <c r="D224" s="50">
        <v>92</v>
      </c>
      <c r="E224" s="50">
        <v>0.5</v>
      </c>
      <c r="F224" s="50">
        <v>5</v>
      </c>
      <c r="G224" s="50">
        <v>94.5</v>
      </c>
      <c r="H224" s="50">
        <v>5</v>
      </c>
      <c r="I224" s="50">
        <f t="shared" ref="I224:I230" si="29">55/2</f>
        <v>27.5</v>
      </c>
      <c r="J224" s="50">
        <f t="shared" ref="J224:J230" si="30">135/2</f>
        <v>67.5</v>
      </c>
      <c r="K224" s="50">
        <v>2.5</v>
      </c>
      <c r="L224" s="50">
        <v>45</v>
      </c>
      <c r="M224" s="50">
        <f t="shared" ref="M224:M230" si="31">105/2</f>
        <v>52.5</v>
      </c>
    </row>
    <row r="225" spans="1:13" x14ac:dyDescent="0.35">
      <c r="A225" s="15">
        <v>44328</v>
      </c>
      <c r="B225" s="50">
        <v>0.5</v>
      </c>
      <c r="C225" s="50">
        <v>7.5</v>
      </c>
      <c r="D225" s="50">
        <v>92</v>
      </c>
      <c r="E225" s="50">
        <v>0.5</v>
      </c>
      <c r="F225" s="50">
        <v>5</v>
      </c>
      <c r="G225" s="50">
        <v>94.5</v>
      </c>
      <c r="H225" s="50">
        <v>5</v>
      </c>
      <c r="I225" s="50">
        <f t="shared" si="29"/>
        <v>27.5</v>
      </c>
      <c r="J225" s="50">
        <f t="shared" si="30"/>
        <v>67.5</v>
      </c>
      <c r="K225" s="50">
        <v>2.5</v>
      </c>
      <c r="L225" s="50">
        <v>45</v>
      </c>
      <c r="M225" s="50">
        <f t="shared" si="31"/>
        <v>52.5</v>
      </c>
    </row>
    <row r="226" spans="1:13" x14ac:dyDescent="0.35">
      <c r="A226" s="15">
        <v>44329</v>
      </c>
      <c r="B226" s="50">
        <v>0.5</v>
      </c>
      <c r="C226" s="50">
        <v>7.5</v>
      </c>
      <c r="D226" s="50">
        <v>92</v>
      </c>
      <c r="E226" s="50">
        <v>0.5</v>
      </c>
      <c r="F226" s="50">
        <v>5</v>
      </c>
      <c r="G226" s="50">
        <v>94.5</v>
      </c>
      <c r="H226" s="50">
        <v>5</v>
      </c>
      <c r="I226" s="50">
        <f t="shared" si="29"/>
        <v>27.5</v>
      </c>
      <c r="J226" s="50">
        <f t="shared" si="30"/>
        <v>67.5</v>
      </c>
      <c r="K226" s="50">
        <v>2.5</v>
      </c>
      <c r="L226" s="50">
        <v>45</v>
      </c>
      <c r="M226" s="50">
        <f t="shared" si="31"/>
        <v>52.5</v>
      </c>
    </row>
    <row r="227" spans="1:13" x14ac:dyDescent="0.35">
      <c r="A227" s="15">
        <v>44330</v>
      </c>
      <c r="B227" s="50">
        <v>0.5</v>
      </c>
      <c r="C227" s="50">
        <v>7.5</v>
      </c>
      <c r="D227" s="50">
        <v>92</v>
      </c>
      <c r="E227" s="50">
        <v>0.5</v>
      </c>
      <c r="F227" s="50">
        <v>5</v>
      </c>
      <c r="G227" s="50">
        <v>94.5</v>
      </c>
      <c r="H227" s="50">
        <v>5</v>
      </c>
      <c r="I227" s="50">
        <f t="shared" si="29"/>
        <v>27.5</v>
      </c>
      <c r="J227" s="50">
        <f t="shared" si="30"/>
        <v>67.5</v>
      </c>
      <c r="K227" s="50">
        <v>2.5</v>
      </c>
      <c r="L227" s="50">
        <v>45</v>
      </c>
      <c r="M227" s="50">
        <f t="shared" si="31"/>
        <v>52.5</v>
      </c>
    </row>
    <row r="228" spans="1:13" x14ac:dyDescent="0.35">
      <c r="A228" s="15">
        <v>44331</v>
      </c>
      <c r="B228" s="50">
        <v>0.5</v>
      </c>
      <c r="C228" s="50">
        <v>7.5</v>
      </c>
      <c r="D228" s="50">
        <v>92</v>
      </c>
      <c r="E228" s="50">
        <v>0.5</v>
      </c>
      <c r="F228" s="50">
        <v>5</v>
      </c>
      <c r="G228" s="50">
        <v>94.5</v>
      </c>
      <c r="H228" s="50">
        <v>5</v>
      </c>
      <c r="I228" s="50">
        <f t="shared" si="29"/>
        <v>27.5</v>
      </c>
      <c r="J228" s="50">
        <f t="shared" si="30"/>
        <v>67.5</v>
      </c>
      <c r="K228" s="50">
        <v>2.5</v>
      </c>
      <c r="L228" s="50">
        <v>45</v>
      </c>
      <c r="M228" s="50">
        <f t="shared" si="31"/>
        <v>52.5</v>
      </c>
    </row>
    <row r="229" spans="1:13" x14ac:dyDescent="0.35">
      <c r="A229" s="15">
        <v>44332</v>
      </c>
      <c r="B229" s="50">
        <v>0.5</v>
      </c>
      <c r="C229" s="50">
        <v>7.5</v>
      </c>
      <c r="D229" s="50">
        <v>92</v>
      </c>
      <c r="E229" s="50">
        <v>0.5</v>
      </c>
      <c r="F229" s="50">
        <v>5</v>
      </c>
      <c r="G229" s="50">
        <v>94.5</v>
      </c>
      <c r="H229" s="50">
        <v>5</v>
      </c>
      <c r="I229" s="50">
        <f t="shared" si="29"/>
        <v>27.5</v>
      </c>
      <c r="J229" s="50">
        <f t="shared" si="30"/>
        <v>67.5</v>
      </c>
      <c r="K229" s="50">
        <v>2.5</v>
      </c>
      <c r="L229" s="50">
        <v>45</v>
      </c>
      <c r="M229" s="50">
        <f t="shared" si="31"/>
        <v>52.5</v>
      </c>
    </row>
    <row r="230" spans="1:13" x14ac:dyDescent="0.35">
      <c r="A230" s="15">
        <v>44333</v>
      </c>
      <c r="B230" s="50">
        <v>0.5</v>
      </c>
      <c r="C230" s="50">
        <v>7.5</v>
      </c>
      <c r="D230" s="50">
        <v>92</v>
      </c>
      <c r="E230" s="50">
        <v>0.5</v>
      </c>
      <c r="F230" s="50">
        <v>5</v>
      </c>
      <c r="G230" s="50">
        <v>94.5</v>
      </c>
      <c r="H230" s="50">
        <v>5</v>
      </c>
      <c r="I230" s="50">
        <f t="shared" si="29"/>
        <v>27.5</v>
      </c>
      <c r="J230" s="50">
        <f t="shared" si="30"/>
        <v>67.5</v>
      </c>
      <c r="K230" s="50">
        <v>2.5</v>
      </c>
      <c r="L230" s="50">
        <v>45</v>
      </c>
      <c r="M230" s="50">
        <f t="shared" si="31"/>
        <v>52.5</v>
      </c>
    </row>
    <row r="231" spans="1:13" x14ac:dyDescent="0.35">
      <c r="A231" s="15">
        <v>44334</v>
      </c>
      <c r="B231" s="50">
        <v>0.5</v>
      </c>
      <c r="C231" s="50">
        <v>5</v>
      </c>
      <c r="D231" s="50">
        <v>94.5</v>
      </c>
      <c r="E231" s="50">
        <v>0.5</v>
      </c>
      <c r="F231" s="50">
        <v>0.5</v>
      </c>
      <c r="G231" s="50">
        <v>99</v>
      </c>
      <c r="H231" s="50">
        <v>5</v>
      </c>
      <c r="I231" s="50">
        <f t="shared" ref="I231:I237" si="32">45/2</f>
        <v>22.5</v>
      </c>
      <c r="J231" s="50">
        <v>72.5</v>
      </c>
      <c r="K231" s="50">
        <v>2.5</v>
      </c>
      <c r="L231" s="50">
        <v>35</v>
      </c>
      <c r="M231" s="50">
        <f t="shared" ref="M231:M237" si="33">125/2</f>
        <v>62.5</v>
      </c>
    </row>
    <row r="232" spans="1:13" x14ac:dyDescent="0.35">
      <c r="A232" s="15">
        <v>44335</v>
      </c>
      <c r="B232" s="50">
        <v>0.5</v>
      </c>
      <c r="C232" s="50">
        <v>5</v>
      </c>
      <c r="D232" s="50">
        <v>94.5</v>
      </c>
      <c r="E232" s="50">
        <v>0.5</v>
      </c>
      <c r="F232" s="50">
        <v>0.5</v>
      </c>
      <c r="G232" s="50">
        <v>99</v>
      </c>
      <c r="H232" s="50">
        <v>5</v>
      </c>
      <c r="I232" s="50">
        <f t="shared" si="32"/>
        <v>22.5</v>
      </c>
      <c r="J232" s="50">
        <v>72.5</v>
      </c>
      <c r="K232" s="50">
        <v>2.5</v>
      </c>
      <c r="L232" s="50">
        <v>35</v>
      </c>
      <c r="M232" s="50">
        <f t="shared" si="33"/>
        <v>62.5</v>
      </c>
    </row>
    <row r="233" spans="1:13" x14ac:dyDescent="0.35">
      <c r="A233" s="15">
        <v>44336</v>
      </c>
      <c r="B233" s="50">
        <v>0.5</v>
      </c>
      <c r="C233" s="50">
        <v>5</v>
      </c>
      <c r="D233" s="50">
        <v>94.5</v>
      </c>
      <c r="E233" s="50">
        <v>0.5</v>
      </c>
      <c r="F233" s="50">
        <v>0.5</v>
      </c>
      <c r="G233" s="50">
        <v>99</v>
      </c>
      <c r="H233" s="50">
        <v>5</v>
      </c>
      <c r="I233" s="50">
        <f t="shared" si="32"/>
        <v>22.5</v>
      </c>
      <c r="J233" s="50">
        <v>72.5</v>
      </c>
      <c r="K233" s="50">
        <v>2.5</v>
      </c>
      <c r="L233" s="50">
        <v>35</v>
      </c>
      <c r="M233" s="50">
        <f t="shared" si="33"/>
        <v>62.5</v>
      </c>
    </row>
    <row r="234" spans="1:13" x14ac:dyDescent="0.35">
      <c r="A234" s="15">
        <v>44337</v>
      </c>
      <c r="B234" s="50">
        <v>0.5</v>
      </c>
      <c r="C234" s="50">
        <v>5</v>
      </c>
      <c r="D234" s="50">
        <v>94.5</v>
      </c>
      <c r="E234" s="50">
        <v>0.5</v>
      </c>
      <c r="F234" s="50">
        <v>0.5</v>
      </c>
      <c r="G234" s="50">
        <v>99</v>
      </c>
      <c r="H234" s="50">
        <v>5</v>
      </c>
      <c r="I234" s="50">
        <f t="shared" si="32"/>
        <v>22.5</v>
      </c>
      <c r="J234" s="50">
        <v>72.5</v>
      </c>
      <c r="K234" s="50">
        <v>2.5</v>
      </c>
      <c r="L234" s="50">
        <v>35</v>
      </c>
      <c r="M234" s="50">
        <f t="shared" si="33"/>
        <v>62.5</v>
      </c>
    </row>
    <row r="235" spans="1:13" x14ac:dyDescent="0.35">
      <c r="A235" s="15">
        <v>44338</v>
      </c>
      <c r="B235" s="50">
        <v>0.5</v>
      </c>
      <c r="C235" s="50">
        <v>5</v>
      </c>
      <c r="D235" s="50">
        <v>94.5</v>
      </c>
      <c r="E235" s="50">
        <v>0.5</v>
      </c>
      <c r="F235" s="50">
        <v>0.5</v>
      </c>
      <c r="G235" s="50">
        <v>99</v>
      </c>
      <c r="H235" s="50">
        <v>5</v>
      </c>
      <c r="I235" s="50">
        <f t="shared" si="32"/>
        <v>22.5</v>
      </c>
      <c r="J235" s="50">
        <v>72.5</v>
      </c>
      <c r="K235" s="50">
        <v>2.5</v>
      </c>
      <c r="L235" s="50">
        <v>35</v>
      </c>
      <c r="M235" s="50">
        <f t="shared" si="33"/>
        <v>62.5</v>
      </c>
    </row>
    <row r="236" spans="1:13" x14ac:dyDescent="0.35">
      <c r="A236" s="15">
        <v>44339</v>
      </c>
      <c r="B236" s="50">
        <v>0.5</v>
      </c>
      <c r="C236" s="50">
        <v>5</v>
      </c>
      <c r="D236" s="50">
        <v>94.5</v>
      </c>
      <c r="E236" s="50">
        <v>0.5</v>
      </c>
      <c r="F236" s="50">
        <v>0.5</v>
      </c>
      <c r="G236" s="50">
        <v>99</v>
      </c>
      <c r="H236" s="50">
        <v>5</v>
      </c>
      <c r="I236" s="50">
        <f t="shared" si="32"/>
        <v>22.5</v>
      </c>
      <c r="J236" s="50">
        <v>72.5</v>
      </c>
      <c r="K236" s="50">
        <v>2.5</v>
      </c>
      <c r="L236" s="50">
        <v>35</v>
      </c>
      <c r="M236" s="50">
        <f t="shared" si="33"/>
        <v>62.5</v>
      </c>
    </row>
    <row r="237" spans="1:13" x14ac:dyDescent="0.35">
      <c r="A237" s="15">
        <v>44340</v>
      </c>
      <c r="B237" s="50">
        <v>0.5</v>
      </c>
      <c r="C237" s="50">
        <v>5</v>
      </c>
      <c r="D237" s="50">
        <v>94.5</v>
      </c>
      <c r="E237" s="50">
        <v>0.5</v>
      </c>
      <c r="F237" s="50">
        <v>0.5</v>
      </c>
      <c r="G237" s="50">
        <v>99</v>
      </c>
      <c r="H237" s="50">
        <v>5</v>
      </c>
      <c r="I237" s="50">
        <f t="shared" si="32"/>
        <v>22.5</v>
      </c>
      <c r="J237" s="50">
        <v>72.5</v>
      </c>
      <c r="K237" s="50">
        <v>2.5</v>
      </c>
      <c r="L237" s="50">
        <v>35</v>
      </c>
      <c r="M237" s="50">
        <f t="shared" si="33"/>
        <v>62.5</v>
      </c>
    </row>
    <row r="238" spans="1:13" x14ac:dyDescent="0.35">
      <c r="A238" s="15">
        <v>44341</v>
      </c>
      <c r="B238" s="50">
        <v>0.5</v>
      </c>
      <c r="C238" s="50">
        <v>0.5</v>
      </c>
      <c r="D238" s="50">
        <v>99</v>
      </c>
      <c r="E238" s="50">
        <v>0.5</v>
      </c>
      <c r="F238" s="50">
        <v>0.5</v>
      </c>
      <c r="G238" s="50">
        <v>99</v>
      </c>
      <c r="H238" s="50">
        <v>5</v>
      </c>
      <c r="I238" s="50">
        <v>12.5</v>
      </c>
      <c r="J238" s="50">
        <v>82.5</v>
      </c>
      <c r="K238" s="50">
        <v>2.5</v>
      </c>
      <c r="L238" s="50">
        <v>25</v>
      </c>
      <c r="M238" s="50">
        <f t="shared" ref="M238:M244" si="34">145/2</f>
        <v>72.5</v>
      </c>
    </row>
    <row r="239" spans="1:13" x14ac:dyDescent="0.35">
      <c r="A239" s="15">
        <v>44342</v>
      </c>
      <c r="B239" s="50">
        <v>0.5</v>
      </c>
      <c r="C239" s="50">
        <v>0.5</v>
      </c>
      <c r="D239" s="50">
        <v>99</v>
      </c>
      <c r="E239" s="50">
        <v>0.5</v>
      </c>
      <c r="F239" s="50">
        <v>0.5</v>
      </c>
      <c r="G239" s="50">
        <v>99</v>
      </c>
      <c r="H239" s="50">
        <v>5</v>
      </c>
      <c r="I239" s="50">
        <v>12.5</v>
      </c>
      <c r="J239" s="50">
        <v>82.5</v>
      </c>
      <c r="K239" s="50">
        <v>2.5</v>
      </c>
      <c r="L239" s="50">
        <v>25</v>
      </c>
      <c r="M239" s="50">
        <f t="shared" si="34"/>
        <v>72.5</v>
      </c>
    </row>
    <row r="240" spans="1:13" x14ac:dyDescent="0.35">
      <c r="A240" s="15">
        <v>44343</v>
      </c>
      <c r="B240" s="50">
        <v>0.5</v>
      </c>
      <c r="C240" s="50">
        <v>0.5</v>
      </c>
      <c r="D240" s="50">
        <v>99</v>
      </c>
      <c r="E240" s="50">
        <v>0.5</v>
      </c>
      <c r="F240" s="50">
        <v>0.5</v>
      </c>
      <c r="G240" s="50">
        <v>99</v>
      </c>
      <c r="H240" s="50">
        <v>5</v>
      </c>
      <c r="I240" s="50">
        <v>12.5</v>
      </c>
      <c r="J240" s="50">
        <v>82.5</v>
      </c>
      <c r="K240" s="50">
        <v>2.5</v>
      </c>
      <c r="L240" s="50">
        <v>25</v>
      </c>
      <c r="M240" s="50">
        <f t="shared" si="34"/>
        <v>72.5</v>
      </c>
    </row>
    <row r="241" spans="1:13" x14ac:dyDescent="0.35">
      <c r="A241" s="15">
        <v>44344</v>
      </c>
      <c r="B241" s="50">
        <v>0.5</v>
      </c>
      <c r="C241" s="50">
        <v>0.5</v>
      </c>
      <c r="D241" s="50">
        <v>99</v>
      </c>
      <c r="E241" s="50">
        <v>0.5</v>
      </c>
      <c r="F241" s="50">
        <v>0.5</v>
      </c>
      <c r="G241" s="50">
        <v>99</v>
      </c>
      <c r="H241" s="50">
        <v>5</v>
      </c>
      <c r="I241" s="50">
        <v>12.5</v>
      </c>
      <c r="J241" s="50">
        <v>82.5</v>
      </c>
      <c r="K241" s="50">
        <v>2.5</v>
      </c>
      <c r="L241" s="50">
        <v>25</v>
      </c>
      <c r="M241" s="50">
        <f t="shared" si="34"/>
        <v>72.5</v>
      </c>
    </row>
    <row r="242" spans="1:13" x14ac:dyDescent="0.35">
      <c r="A242" s="15">
        <v>44345</v>
      </c>
      <c r="B242" s="50">
        <v>0.5</v>
      </c>
      <c r="C242" s="50">
        <v>0.5</v>
      </c>
      <c r="D242" s="50">
        <v>99</v>
      </c>
      <c r="E242" s="50">
        <v>0.5</v>
      </c>
      <c r="F242" s="50">
        <v>0.5</v>
      </c>
      <c r="G242" s="50">
        <v>99</v>
      </c>
      <c r="H242" s="50">
        <v>5</v>
      </c>
      <c r="I242" s="50">
        <v>12.5</v>
      </c>
      <c r="J242" s="50">
        <v>82.5</v>
      </c>
      <c r="K242" s="50">
        <v>2.5</v>
      </c>
      <c r="L242" s="50">
        <v>25</v>
      </c>
      <c r="M242" s="50">
        <f t="shared" si="34"/>
        <v>72.5</v>
      </c>
    </row>
    <row r="243" spans="1:13" x14ac:dyDescent="0.35">
      <c r="A243" s="15">
        <v>44346</v>
      </c>
      <c r="B243" s="50">
        <v>0.5</v>
      </c>
      <c r="C243" s="50">
        <v>0.5</v>
      </c>
      <c r="D243" s="50">
        <v>99</v>
      </c>
      <c r="E243" s="50">
        <v>0.5</v>
      </c>
      <c r="F243" s="50">
        <v>0.5</v>
      </c>
      <c r="G243" s="50">
        <v>99</v>
      </c>
      <c r="H243" s="50">
        <v>5</v>
      </c>
      <c r="I243" s="50">
        <v>12.5</v>
      </c>
      <c r="J243" s="50">
        <v>82.5</v>
      </c>
      <c r="K243" s="50">
        <v>2.5</v>
      </c>
      <c r="L243" s="50">
        <v>25</v>
      </c>
      <c r="M243" s="50">
        <f t="shared" si="34"/>
        <v>72.5</v>
      </c>
    </row>
    <row r="244" spans="1:13" x14ac:dyDescent="0.35">
      <c r="A244" s="15">
        <v>44347</v>
      </c>
      <c r="B244" s="50">
        <v>0.5</v>
      </c>
      <c r="C244" s="50">
        <v>0.5</v>
      </c>
      <c r="D244" s="50">
        <v>99</v>
      </c>
      <c r="E244" s="50">
        <v>0.5</v>
      </c>
      <c r="F244" s="50">
        <v>0.5</v>
      </c>
      <c r="G244" s="50">
        <v>99</v>
      </c>
      <c r="H244" s="50">
        <v>5</v>
      </c>
      <c r="I244" s="50">
        <v>12.5</v>
      </c>
      <c r="J244" s="50">
        <v>82.5</v>
      </c>
      <c r="K244" s="50">
        <v>2.5</v>
      </c>
      <c r="L244" s="50">
        <v>25</v>
      </c>
      <c r="M244" s="50">
        <f t="shared" si="34"/>
        <v>72.5</v>
      </c>
    </row>
    <row r="245" spans="1:13" x14ac:dyDescent="0.35">
      <c r="A245" s="15">
        <v>44348</v>
      </c>
      <c r="B245" s="50">
        <v>0.5</v>
      </c>
      <c r="C245" s="50">
        <v>0.5</v>
      </c>
      <c r="D245" s="50">
        <v>99</v>
      </c>
      <c r="E245" s="50">
        <v>0</v>
      </c>
      <c r="F245" s="50">
        <v>0.5</v>
      </c>
      <c r="G245" s="50">
        <v>99.5</v>
      </c>
      <c r="H245" s="50">
        <v>2.5</v>
      </c>
      <c r="I245" s="50">
        <v>7.5</v>
      </c>
      <c r="J245" s="50">
        <v>90</v>
      </c>
      <c r="K245" s="50">
        <v>2.5</v>
      </c>
      <c r="L245" s="50">
        <v>10</v>
      </c>
      <c r="M245" s="50">
        <f t="shared" ref="M245:M251" si="35">175/2</f>
        <v>87.5</v>
      </c>
    </row>
    <row r="246" spans="1:13" x14ac:dyDescent="0.35">
      <c r="A246" s="15">
        <v>44349</v>
      </c>
      <c r="B246" s="50">
        <v>0.5</v>
      </c>
      <c r="C246" s="50">
        <v>0.5</v>
      </c>
      <c r="D246" s="50">
        <v>99</v>
      </c>
      <c r="E246" s="50">
        <v>0</v>
      </c>
      <c r="F246" s="50">
        <v>0.5</v>
      </c>
      <c r="G246" s="50">
        <v>99.5</v>
      </c>
      <c r="H246" s="50">
        <v>2.5</v>
      </c>
      <c r="I246" s="50">
        <v>7.5</v>
      </c>
      <c r="J246" s="50">
        <v>90</v>
      </c>
      <c r="K246" s="50">
        <v>2.5</v>
      </c>
      <c r="L246" s="50">
        <v>10</v>
      </c>
      <c r="M246" s="50">
        <f t="shared" si="35"/>
        <v>87.5</v>
      </c>
    </row>
    <row r="247" spans="1:13" x14ac:dyDescent="0.35">
      <c r="A247" s="15">
        <v>44350</v>
      </c>
      <c r="B247" s="50">
        <v>0.5</v>
      </c>
      <c r="C247" s="50">
        <v>0.5</v>
      </c>
      <c r="D247" s="50">
        <v>99</v>
      </c>
      <c r="E247" s="50">
        <v>0</v>
      </c>
      <c r="F247" s="50">
        <v>0.5</v>
      </c>
      <c r="G247" s="50">
        <v>99.5</v>
      </c>
      <c r="H247" s="50">
        <v>2.5</v>
      </c>
      <c r="I247" s="50">
        <v>7.5</v>
      </c>
      <c r="J247" s="50">
        <v>90</v>
      </c>
      <c r="K247" s="50">
        <v>2.5</v>
      </c>
      <c r="L247" s="50">
        <v>10</v>
      </c>
      <c r="M247" s="50">
        <f t="shared" si="35"/>
        <v>87.5</v>
      </c>
    </row>
    <row r="248" spans="1:13" x14ac:dyDescent="0.35">
      <c r="A248" s="15">
        <v>44351</v>
      </c>
      <c r="B248" s="50">
        <v>0.5</v>
      </c>
      <c r="C248" s="50">
        <v>0.5</v>
      </c>
      <c r="D248" s="50">
        <v>99</v>
      </c>
      <c r="E248" s="50">
        <v>0</v>
      </c>
      <c r="F248" s="50">
        <v>0.5</v>
      </c>
      <c r="G248" s="50">
        <v>99.5</v>
      </c>
      <c r="H248" s="50">
        <v>2.5</v>
      </c>
      <c r="I248" s="50">
        <v>7.5</v>
      </c>
      <c r="J248" s="50">
        <v>90</v>
      </c>
      <c r="K248" s="50">
        <v>2.5</v>
      </c>
      <c r="L248" s="50">
        <v>10</v>
      </c>
      <c r="M248" s="50">
        <f t="shared" si="35"/>
        <v>87.5</v>
      </c>
    </row>
    <row r="249" spans="1:13" x14ac:dyDescent="0.35">
      <c r="A249" s="15">
        <v>44352</v>
      </c>
      <c r="B249" s="50">
        <v>0.5</v>
      </c>
      <c r="C249" s="50">
        <v>0.5</v>
      </c>
      <c r="D249" s="50">
        <v>99</v>
      </c>
      <c r="E249" s="50">
        <v>0</v>
      </c>
      <c r="F249" s="50">
        <v>0.5</v>
      </c>
      <c r="G249" s="50">
        <v>99.5</v>
      </c>
      <c r="H249" s="50">
        <v>2.5</v>
      </c>
      <c r="I249" s="50">
        <v>7.5</v>
      </c>
      <c r="J249" s="50">
        <v>90</v>
      </c>
      <c r="K249" s="50">
        <v>2.5</v>
      </c>
      <c r="L249" s="50">
        <v>10</v>
      </c>
      <c r="M249" s="50">
        <f t="shared" si="35"/>
        <v>87.5</v>
      </c>
    </row>
    <row r="250" spans="1:13" x14ac:dyDescent="0.35">
      <c r="A250" s="15">
        <v>44353</v>
      </c>
      <c r="B250" s="50">
        <v>0.5</v>
      </c>
      <c r="C250" s="50">
        <v>0.5</v>
      </c>
      <c r="D250" s="50">
        <v>99</v>
      </c>
      <c r="E250" s="50">
        <v>0</v>
      </c>
      <c r="F250" s="50">
        <v>0.5</v>
      </c>
      <c r="G250" s="50">
        <v>99.5</v>
      </c>
      <c r="H250" s="50">
        <v>2.5</v>
      </c>
      <c r="I250" s="50">
        <v>7.5</v>
      </c>
      <c r="J250" s="50">
        <v>90</v>
      </c>
      <c r="K250" s="50">
        <v>2.5</v>
      </c>
      <c r="L250" s="50">
        <v>10</v>
      </c>
      <c r="M250" s="50">
        <f t="shared" si="35"/>
        <v>87.5</v>
      </c>
    </row>
    <row r="251" spans="1:13" x14ac:dyDescent="0.35">
      <c r="A251" s="15">
        <v>44354</v>
      </c>
      <c r="B251" s="50">
        <v>0.5</v>
      </c>
      <c r="C251" s="50">
        <v>0.5</v>
      </c>
      <c r="D251" s="50">
        <v>99</v>
      </c>
      <c r="E251" s="50">
        <v>0</v>
      </c>
      <c r="F251" s="50">
        <v>0.5</v>
      </c>
      <c r="G251" s="50">
        <v>99.5</v>
      </c>
      <c r="H251" s="50">
        <v>2.5</v>
      </c>
      <c r="I251" s="50">
        <v>7.5</v>
      </c>
      <c r="J251" s="50">
        <v>90</v>
      </c>
      <c r="K251" s="50">
        <v>2.5</v>
      </c>
      <c r="L251" s="50">
        <v>10</v>
      </c>
      <c r="M251" s="50">
        <f t="shared" si="35"/>
        <v>87.5</v>
      </c>
    </row>
    <row r="252" spans="1:13" x14ac:dyDescent="0.35">
      <c r="A252" s="15">
        <v>44355</v>
      </c>
      <c r="B252" s="50">
        <v>0</v>
      </c>
      <c r="C252" s="50">
        <v>0.5</v>
      </c>
      <c r="D252" s="50">
        <v>99.5</v>
      </c>
      <c r="E252" s="50">
        <v>0</v>
      </c>
      <c r="F252" s="50">
        <v>0</v>
      </c>
      <c r="G252" s="50">
        <v>100</v>
      </c>
      <c r="H252" s="50">
        <v>0.5</v>
      </c>
      <c r="I252" s="50">
        <v>2.5</v>
      </c>
      <c r="J252" s="50">
        <v>97</v>
      </c>
      <c r="K252" s="50">
        <v>0.5</v>
      </c>
      <c r="L252" s="50">
        <v>0.5</v>
      </c>
      <c r="M252" s="50">
        <v>99</v>
      </c>
    </row>
    <row r="253" spans="1:13" x14ac:dyDescent="0.35">
      <c r="A253" s="15">
        <v>44356</v>
      </c>
      <c r="B253" s="50">
        <v>0</v>
      </c>
      <c r="C253" s="50">
        <v>0.5</v>
      </c>
      <c r="D253" s="50">
        <v>99.5</v>
      </c>
      <c r="E253" s="50">
        <v>0</v>
      </c>
      <c r="F253" s="50">
        <v>0</v>
      </c>
      <c r="G253" s="50">
        <v>100</v>
      </c>
      <c r="H253" s="50">
        <v>0.5</v>
      </c>
      <c r="I253" s="50">
        <v>2.5</v>
      </c>
      <c r="J253" s="50">
        <v>97</v>
      </c>
      <c r="K253" s="50">
        <v>0.5</v>
      </c>
      <c r="L253" s="50">
        <v>0.5</v>
      </c>
      <c r="M253" s="50">
        <v>99</v>
      </c>
    </row>
    <row r="254" spans="1:13" x14ac:dyDescent="0.35">
      <c r="A254" s="15">
        <v>44357</v>
      </c>
      <c r="B254" s="50">
        <v>0</v>
      </c>
      <c r="C254" s="50">
        <v>0.5</v>
      </c>
      <c r="D254" s="50">
        <v>99.5</v>
      </c>
      <c r="E254" s="50">
        <v>0</v>
      </c>
      <c r="F254" s="50">
        <v>0</v>
      </c>
      <c r="G254" s="50">
        <v>100</v>
      </c>
      <c r="H254" s="50">
        <v>0.5</v>
      </c>
      <c r="I254" s="50">
        <v>2.5</v>
      </c>
      <c r="J254" s="50">
        <v>97</v>
      </c>
      <c r="K254" s="50">
        <v>0.5</v>
      </c>
      <c r="L254" s="50">
        <v>0.5</v>
      </c>
      <c r="M254" s="50">
        <v>99</v>
      </c>
    </row>
    <row r="255" spans="1:13" x14ac:dyDescent="0.35">
      <c r="A255" s="15">
        <v>44358</v>
      </c>
      <c r="B255" s="50">
        <v>0</v>
      </c>
      <c r="C255" s="50">
        <v>0.5</v>
      </c>
      <c r="D255" s="50">
        <v>99.5</v>
      </c>
      <c r="E255" s="50">
        <v>0</v>
      </c>
      <c r="F255" s="50">
        <v>0</v>
      </c>
      <c r="G255" s="50">
        <v>100</v>
      </c>
      <c r="H255" s="50">
        <v>0.5</v>
      </c>
      <c r="I255" s="50">
        <v>2.5</v>
      </c>
      <c r="J255" s="50">
        <v>97</v>
      </c>
      <c r="K255" s="50">
        <v>0.5</v>
      </c>
      <c r="L255" s="50">
        <v>0.5</v>
      </c>
      <c r="M255" s="50">
        <v>99</v>
      </c>
    </row>
    <row r="256" spans="1:13" x14ac:dyDescent="0.35">
      <c r="A256" s="15">
        <v>44359</v>
      </c>
      <c r="B256" s="50">
        <v>0</v>
      </c>
      <c r="C256" s="50">
        <v>0.5</v>
      </c>
      <c r="D256" s="50">
        <v>99.5</v>
      </c>
      <c r="E256" s="50">
        <v>0</v>
      </c>
      <c r="F256" s="50">
        <v>0</v>
      </c>
      <c r="G256" s="50">
        <v>100</v>
      </c>
      <c r="H256" s="50">
        <v>0.5</v>
      </c>
      <c r="I256" s="50">
        <v>2.5</v>
      </c>
      <c r="J256" s="50">
        <v>97</v>
      </c>
      <c r="K256" s="50">
        <v>0.5</v>
      </c>
      <c r="L256" s="50">
        <v>0.5</v>
      </c>
      <c r="M256" s="50">
        <v>99</v>
      </c>
    </row>
    <row r="257" spans="1:13" x14ac:dyDescent="0.35">
      <c r="A257" s="15">
        <v>44360</v>
      </c>
      <c r="B257" s="50">
        <v>0</v>
      </c>
      <c r="C257" s="50">
        <v>0.5</v>
      </c>
      <c r="D257" s="50">
        <v>99.5</v>
      </c>
      <c r="E257" s="50">
        <v>0</v>
      </c>
      <c r="F257" s="50">
        <v>0</v>
      </c>
      <c r="G257" s="50">
        <v>100</v>
      </c>
      <c r="H257" s="50">
        <v>0.5</v>
      </c>
      <c r="I257" s="50">
        <v>2.5</v>
      </c>
      <c r="J257" s="50">
        <v>97</v>
      </c>
      <c r="K257" s="50">
        <v>0.5</v>
      </c>
      <c r="L257" s="50">
        <v>0.5</v>
      </c>
      <c r="M257" s="50">
        <v>99</v>
      </c>
    </row>
    <row r="258" spans="1:13" x14ac:dyDescent="0.35">
      <c r="A258" s="15">
        <v>44361</v>
      </c>
      <c r="B258" s="50">
        <v>0</v>
      </c>
      <c r="C258" s="50">
        <v>0.5</v>
      </c>
      <c r="D258" s="50">
        <v>99.5</v>
      </c>
      <c r="E258" s="50">
        <v>0</v>
      </c>
      <c r="F258" s="50">
        <v>0</v>
      </c>
      <c r="G258" s="50">
        <v>100</v>
      </c>
      <c r="H258" s="50">
        <v>0.5</v>
      </c>
      <c r="I258" s="50">
        <v>2.5</v>
      </c>
      <c r="J258" s="50">
        <v>97</v>
      </c>
      <c r="K258" s="50">
        <v>0.5</v>
      </c>
      <c r="L258" s="50">
        <v>0.5</v>
      </c>
      <c r="M258" s="50">
        <v>99</v>
      </c>
    </row>
    <row r="259" spans="1:13" x14ac:dyDescent="0.35">
      <c r="A259" s="15">
        <v>44362</v>
      </c>
      <c r="B259" s="16"/>
      <c r="C259" s="16"/>
      <c r="D259" s="16"/>
      <c r="E259" s="16"/>
      <c r="F259" s="16"/>
      <c r="G259" s="16"/>
      <c r="H259" s="17"/>
      <c r="I259" s="17"/>
      <c r="J259" s="17"/>
      <c r="K259" s="17"/>
      <c r="L259" s="17"/>
      <c r="M259" s="17"/>
    </row>
    <row r="260" spans="1:13" x14ac:dyDescent="0.35">
      <c r="A260" s="15">
        <v>44363</v>
      </c>
      <c r="B260" s="16"/>
      <c r="C260" s="16"/>
      <c r="D260" s="16"/>
      <c r="E260" s="16"/>
      <c r="F260" s="16"/>
      <c r="G260" s="16"/>
      <c r="H260" s="17"/>
      <c r="I260" s="17"/>
      <c r="J260" s="17"/>
      <c r="K260" s="17"/>
      <c r="L260" s="17"/>
      <c r="M260" s="17"/>
    </row>
    <row r="261" spans="1:13" x14ac:dyDescent="0.35">
      <c r="A261" s="15">
        <v>44364</v>
      </c>
      <c r="B261" s="16"/>
      <c r="C261" s="16"/>
      <c r="D261" s="16"/>
      <c r="E261" s="16"/>
      <c r="F261" s="16"/>
      <c r="G261" s="16"/>
      <c r="H261" s="14"/>
      <c r="I261" s="14"/>
      <c r="J261" s="14"/>
      <c r="K261" s="17"/>
      <c r="L261" s="17"/>
      <c r="M261" s="17"/>
    </row>
    <row r="262" spans="1:13" x14ac:dyDescent="0.35">
      <c r="A262" s="15">
        <v>44365</v>
      </c>
      <c r="B262" s="16"/>
      <c r="C262" s="16"/>
      <c r="D262" s="16"/>
      <c r="E262" s="16"/>
      <c r="F262" s="16"/>
      <c r="G262" s="16"/>
      <c r="H262" s="14"/>
      <c r="I262" s="14"/>
      <c r="J262" s="14"/>
      <c r="K262" s="17"/>
      <c r="L262" s="17"/>
      <c r="M262" s="17"/>
    </row>
    <row r="263" spans="1:13" x14ac:dyDescent="0.35">
      <c r="A263" s="15">
        <v>44366</v>
      </c>
      <c r="B263" s="16"/>
      <c r="C263" s="16"/>
      <c r="D263" s="16"/>
      <c r="E263" s="16"/>
      <c r="F263" s="16"/>
      <c r="G263" s="16"/>
      <c r="H263" s="14"/>
      <c r="I263" s="14"/>
      <c r="J263" s="14"/>
      <c r="K263" s="17"/>
      <c r="L263" s="17"/>
      <c r="M263" s="17"/>
    </row>
    <row r="264" spans="1:13" x14ac:dyDescent="0.35">
      <c r="A264" s="15">
        <v>44367</v>
      </c>
      <c r="B264" s="16"/>
      <c r="C264" s="16"/>
      <c r="D264" s="16"/>
      <c r="E264" s="16"/>
      <c r="F264" s="16"/>
      <c r="G264" s="16"/>
      <c r="H264" s="14"/>
      <c r="I264" s="14"/>
      <c r="J264" s="14"/>
      <c r="K264" s="17"/>
      <c r="L264" s="17"/>
      <c r="M264" s="17"/>
    </row>
    <row r="265" spans="1:13" x14ac:dyDescent="0.35">
      <c r="A265" s="15">
        <v>44368</v>
      </c>
      <c r="B265" s="16"/>
      <c r="C265" s="16"/>
      <c r="D265" s="16"/>
      <c r="E265" s="16"/>
      <c r="F265" s="16"/>
      <c r="G265" s="16"/>
      <c r="H265" s="14"/>
      <c r="I265" s="14"/>
      <c r="J265" s="14"/>
      <c r="K265" s="17"/>
      <c r="L265" s="17"/>
      <c r="M265" s="17"/>
    </row>
    <row r="266" spans="1:13" x14ac:dyDescent="0.35">
      <c r="A266" s="15"/>
      <c r="B266" s="16"/>
      <c r="C266" s="16"/>
      <c r="D266" s="16"/>
      <c r="E266" s="16"/>
      <c r="F266" s="16"/>
      <c r="G266" s="16"/>
      <c r="H266" s="14"/>
      <c r="I266" s="14"/>
      <c r="J266" s="14"/>
      <c r="K266" s="17"/>
      <c r="L266" s="17"/>
      <c r="M266" s="17"/>
    </row>
    <row r="267" spans="1:13" x14ac:dyDescent="0.35">
      <c r="A267" s="15"/>
      <c r="B267" s="16"/>
      <c r="C267" s="16"/>
      <c r="D267" s="16"/>
      <c r="E267" s="16"/>
      <c r="F267" s="16"/>
      <c r="G267" s="16"/>
      <c r="H267" s="14"/>
      <c r="I267" s="14"/>
      <c r="J267" s="14"/>
      <c r="K267" s="17"/>
      <c r="L267" s="17"/>
      <c r="M267" s="17"/>
    </row>
    <row r="268" spans="1:13" x14ac:dyDescent="0.35">
      <c r="A268" s="15"/>
      <c r="B268" s="16"/>
      <c r="C268" s="16"/>
      <c r="D268" s="16"/>
      <c r="E268" s="16"/>
      <c r="F268" s="16"/>
      <c r="G268" s="16"/>
      <c r="H268" s="14"/>
      <c r="I268" s="14"/>
      <c r="J268" s="14"/>
      <c r="K268" s="17"/>
      <c r="L268" s="17"/>
      <c r="M268" s="17"/>
    </row>
    <row r="269" spans="1:13" x14ac:dyDescent="0.35">
      <c r="A269" s="15"/>
      <c r="B269" s="16"/>
      <c r="C269" s="16"/>
      <c r="D269" s="16"/>
      <c r="E269" s="16"/>
      <c r="F269" s="16"/>
      <c r="G269" s="16"/>
      <c r="H269" s="14"/>
      <c r="I269" s="14"/>
      <c r="J269" s="14"/>
      <c r="K269" s="17"/>
      <c r="L269" s="17"/>
      <c r="M269" s="17"/>
    </row>
    <row r="270" spans="1:13" x14ac:dyDescent="0.35">
      <c r="A270" s="15"/>
      <c r="B270" s="16"/>
      <c r="C270" s="16"/>
      <c r="D270" s="16"/>
      <c r="E270" s="16"/>
      <c r="F270" s="16"/>
      <c r="G270" s="16"/>
      <c r="H270" s="14"/>
      <c r="I270" s="14"/>
      <c r="J270" s="14"/>
      <c r="K270" s="17"/>
      <c r="L270" s="17"/>
      <c r="M270" s="17"/>
    </row>
    <row r="271" spans="1:13" x14ac:dyDescent="0.35">
      <c r="A271" s="15"/>
      <c r="B271" s="16"/>
      <c r="C271" s="16"/>
      <c r="D271" s="16"/>
      <c r="E271" s="16"/>
      <c r="F271" s="16"/>
      <c r="G271" s="16"/>
      <c r="H271" s="14"/>
      <c r="I271" s="14"/>
      <c r="J271" s="14"/>
      <c r="K271" s="17"/>
      <c r="L271" s="17"/>
      <c r="M271" s="17"/>
    </row>
    <row r="272" spans="1:13" x14ac:dyDescent="0.35">
      <c r="A272" s="15"/>
      <c r="B272" s="16"/>
      <c r="C272" s="16"/>
      <c r="D272" s="16"/>
      <c r="E272" s="16"/>
      <c r="F272" s="16"/>
      <c r="G272" s="16"/>
      <c r="H272" s="14"/>
      <c r="I272" s="14"/>
      <c r="J272" s="14"/>
      <c r="K272" s="17"/>
      <c r="L272" s="17"/>
      <c r="M272" s="17"/>
    </row>
    <row r="273" spans="1:13" x14ac:dyDescent="0.35">
      <c r="A273" s="15"/>
      <c r="B273" s="16"/>
      <c r="C273" s="16"/>
      <c r="D273" s="16"/>
      <c r="E273" s="16"/>
      <c r="F273" s="16"/>
      <c r="G273" s="16"/>
      <c r="H273" s="14"/>
      <c r="I273" s="14"/>
      <c r="J273" s="14"/>
      <c r="K273" s="17"/>
      <c r="L273" s="17"/>
      <c r="M273" s="17"/>
    </row>
    <row r="274" spans="1:13" x14ac:dyDescent="0.35">
      <c r="A274" s="15"/>
      <c r="B274" s="16"/>
      <c r="C274" s="16"/>
      <c r="D274" s="16"/>
      <c r="E274" s="16"/>
      <c r="F274" s="16"/>
      <c r="G274" s="16"/>
      <c r="H274" s="14"/>
      <c r="I274" s="14"/>
      <c r="J274" s="14"/>
      <c r="K274" s="17"/>
      <c r="L274" s="17"/>
      <c r="M274" s="17"/>
    </row>
    <row r="275" spans="1:13" x14ac:dyDescent="0.35">
      <c r="A275" s="15"/>
      <c r="B275" s="16"/>
      <c r="C275" s="16"/>
      <c r="D275" s="16"/>
      <c r="E275" s="16"/>
      <c r="F275" s="16"/>
      <c r="G275" s="16"/>
      <c r="H275" s="14"/>
      <c r="I275" s="14"/>
      <c r="J275" s="14"/>
      <c r="K275" s="17"/>
      <c r="L275" s="17"/>
      <c r="M275" s="17"/>
    </row>
    <row r="279" spans="1:13" x14ac:dyDescent="0.35">
      <c r="A279" s="15"/>
    </row>
    <row r="280" spans="1:13" x14ac:dyDescent="0.35">
      <c r="A280" s="15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16EF2-9846-48AE-843A-85EAF1245197}">
  <dimension ref="A1:C23"/>
  <sheetViews>
    <sheetView tabSelected="1" workbookViewId="0">
      <selection sqref="A1:C23"/>
    </sheetView>
  </sheetViews>
  <sheetFormatPr defaultRowHeight="14.5" x14ac:dyDescent="0.35"/>
  <cols>
    <col min="1" max="1" width="47.1796875" bestFit="1" customWidth="1"/>
    <col min="2" max="3" width="11.1796875" bestFit="1" customWidth="1"/>
  </cols>
  <sheetData>
    <row r="1" spans="1:3" ht="15.5" x14ac:dyDescent="0.35">
      <c r="A1" s="100" t="s">
        <v>405</v>
      </c>
      <c r="B1" s="101" t="s">
        <v>265</v>
      </c>
      <c r="C1" s="101" t="s">
        <v>266</v>
      </c>
    </row>
    <row r="2" spans="1:3" ht="15.5" x14ac:dyDescent="0.35">
      <c r="A2" s="45" t="s">
        <v>398</v>
      </c>
      <c r="B2" s="99">
        <v>44124</v>
      </c>
      <c r="C2" s="99">
        <v>44165</v>
      </c>
    </row>
    <row r="3" spans="1:3" ht="15.5" x14ac:dyDescent="0.35">
      <c r="A3" s="45" t="s">
        <v>398</v>
      </c>
      <c r="B3" s="99">
        <v>44321</v>
      </c>
      <c r="C3" s="99">
        <v>44326</v>
      </c>
    </row>
    <row r="4" spans="1:3" ht="15.5" x14ac:dyDescent="0.35">
      <c r="A4" s="45" t="s">
        <v>398</v>
      </c>
      <c r="B4" s="99">
        <v>44339</v>
      </c>
      <c r="C4" s="99">
        <v>44352</v>
      </c>
    </row>
    <row r="5" spans="1:3" ht="15.5" x14ac:dyDescent="0.35">
      <c r="A5" s="45" t="s">
        <v>399</v>
      </c>
      <c r="B5" s="99">
        <v>44326</v>
      </c>
      <c r="C5" s="99">
        <v>44339</v>
      </c>
    </row>
    <row r="6" spans="1:3" ht="15.5" x14ac:dyDescent="0.35">
      <c r="A6" s="45" t="s">
        <v>399</v>
      </c>
      <c r="B6" s="99">
        <v>44354</v>
      </c>
      <c r="C6" s="99">
        <v>44377</v>
      </c>
    </row>
    <row r="7" spans="1:3" ht="15.5" x14ac:dyDescent="0.35">
      <c r="A7" s="45" t="s">
        <v>400</v>
      </c>
      <c r="B7" s="99">
        <v>44105</v>
      </c>
      <c r="C7" s="99">
        <v>44129</v>
      </c>
    </row>
    <row r="8" spans="1:3" ht="15.5" x14ac:dyDescent="0.35">
      <c r="A8" s="45" t="s">
        <v>400</v>
      </c>
      <c r="B8" s="99">
        <v>44143</v>
      </c>
      <c r="C8" s="99">
        <v>44172</v>
      </c>
    </row>
    <row r="9" spans="1:3" ht="15.5" x14ac:dyDescent="0.35">
      <c r="A9" s="45" t="s">
        <v>400</v>
      </c>
      <c r="B9" s="99">
        <v>44236</v>
      </c>
      <c r="C9" s="99">
        <v>44364</v>
      </c>
    </row>
    <row r="10" spans="1:3" ht="15.5" x14ac:dyDescent="0.35">
      <c r="A10" s="45" t="s">
        <v>401</v>
      </c>
      <c r="B10" s="99">
        <v>44130</v>
      </c>
      <c r="C10" s="99">
        <v>44142</v>
      </c>
    </row>
    <row r="11" spans="1:3" ht="15.5" x14ac:dyDescent="0.35">
      <c r="A11" s="45" t="s">
        <v>401</v>
      </c>
      <c r="B11" s="99">
        <v>44172</v>
      </c>
      <c r="C11" s="99">
        <v>44249</v>
      </c>
    </row>
    <row r="12" spans="1:3" ht="15.5" x14ac:dyDescent="0.35">
      <c r="A12" s="45" t="s">
        <v>401</v>
      </c>
      <c r="B12" s="99">
        <v>44273</v>
      </c>
      <c r="C12" s="99">
        <v>44377</v>
      </c>
    </row>
    <row r="13" spans="1:3" ht="15.5" x14ac:dyDescent="0.35">
      <c r="A13" s="45" t="s">
        <v>402</v>
      </c>
      <c r="B13" s="99">
        <v>44105</v>
      </c>
      <c r="C13" s="99">
        <v>44117</v>
      </c>
    </row>
    <row r="14" spans="1:3" ht="15.5" x14ac:dyDescent="0.35">
      <c r="A14" s="45" t="s">
        <v>402</v>
      </c>
      <c r="B14" s="99">
        <v>44121</v>
      </c>
      <c r="C14" s="99">
        <v>44123</v>
      </c>
    </row>
    <row r="15" spans="1:3" ht="15.5" x14ac:dyDescent="0.35">
      <c r="A15" s="45" t="s">
        <v>402</v>
      </c>
      <c r="B15" s="99">
        <v>44128</v>
      </c>
      <c r="C15" s="99">
        <v>44131</v>
      </c>
    </row>
    <row r="16" spans="1:3" ht="15.5" x14ac:dyDescent="0.35">
      <c r="A16" s="45" t="s">
        <v>402</v>
      </c>
      <c r="B16" s="99">
        <v>44135</v>
      </c>
      <c r="C16" s="99">
        <v>44136</v>
      </c>
    </row>
    <row r="17" spans="1:3" ht="15.5" x14ac:dyDescent="0.35">
      <c r="A17" s="45" t="s">
        <v>402</v>
      </c>
      <c r="B17" s="99">
        <v>44141</v>
      </c>
      <c r="C17" s="99">
        <v>44143</v>
      </c>
    </row>
    <row r="18" spans="1:3" ht="15.5" x14ac:dyDescent="0.35">
      <c r="A18" s="45" t="s">
        <v>402</v>
      </c>
      <c r="B18" s="99">
        <v>44148</v>
      </c>
      <c r="C18" s="99">
        <v>44150</v>
      </c>
    </row>
    <row r="19" spans="1:3" ht="15.5" x14ac:dyDescent="0.35">
      <c r="A19" s="45" t="s">
        <v>402</v>
      </c>
      <c r="B19" s="99">
        <v>44160</v>
      </c>
      <c r="C19" s="99">
        <v>44165</v>
      </c>
    </row>
    <row r="20" spans="1:3" ht="15.5" x14ac:dyDescent="0.35">
      <c r="A20" s="45" t="s">
        <v>402</v>
      </c>
      <c r="B20" s="99">
        <v>44351</v>
      </c>
      <c r="C20" s="99">
        <v>44353</v>
      </c>
    </row>
    <row r="21" spans="1:3" ht="15.5" x14ac:dyDescent="0.35">
      <c r="A21" s="45" t="s">
        <v>402</v>
      </c>
      <c r="B21" s="99">
        <v>44363</v>
      </c>
      <c r="C21" s="99">
        <v>44375</v>
      </c>
    </row>
    <row r="22" spans="1:3" ht="15.5" x14ac:dyDescent="0.35">
      <c r="A22" s="45" t="s">
        <v>403</v>
      </c>
      <c r="B22" s="99">
        <v>44230</v>
      </c>
      <c r="C22" s="99">
        <v>44278</v>
      </c>
    </row>
    <row r="23" spans="1:3" ht="15.5" x14ac:dyDescent="0.35">
      <c r="A23" s="45" t="s">
        <v>404</v>
      </c>
      <c r="B23" s="99">
        <v>44298</v>
      </c>
      <c r="C23" s="99">
        <v>44328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ECC7-C5CB-42C0-A3FC-F03FBC53BAD3}">
  <dimension ref="A1:AE1427"/>
  <sheetViews>
    <sheetView zoomScale="80" zoomScaleNormal="80" workbookViewId="0">
      <pane ySplit="1" topLeftCell="A2" activePane="bottomLeft" state="frozen"/>
      <selection pane="bottomLeft" activeCell="AE1" sqref="A1:AE1"/>
    </sheetView>
  </sheetViews>
  <sheetFormatPr defaultColWidth="8.90625" defaultRowHeight="14.5" x14ac:dyDescent="0.35"/>
  <cols>
    <col min="1" max="1" width="10.90625" style="9" bestFit="1" customWidth="1"/>
    <col min="2" max="2" width="19.81640625" style="9" customWidth="1"/>
    <col min="3" max="3" width="34.6328125" style="9" customWidth="1"/>
    <col min="4" max="4" width="34.54296875" style="9" customWidth="1"/>
    <col min="5" max="5" width="25.08984375" style="9" customWidth="1"/>
    <col min="6" max="6" width="23.453125" style="9" customWidth="1"/>
    <col min="7" max="7" width="29.54296875" style="9" customWidth="1"/>
    <col min="8" max="8" width="38.1796875" style="9" customWidth="1"/>
    <col min="9" max="9" width="33.90625" style="9" bestFit="1" customWidth="1"/>
    <col min="10" max="11" width="45" style="9" bestFit="1" customWidth="1"/>
    <col min="12" max="12" width="46.08984375" style="9" bestFit="1" customWidth="1"/>
    <col min="13" max="13" width="40.26953125" style="9" customWidth="1"/>
    <col min="14" max="14" width="22.54296875" style="9" customWidth="1"/>
    <col min="15" max="15" width="42.81640625" style="9" customWidth="1"/>
    <col min="16" max="16" width="41.81640625" style="9" customWidth="1"/>
    <col min="17" max="17" width="43.26953125" style="9" customWidth="1"/>
    <col min="18" max="18" width="42.26953125" style="9" customWidth="1"/>
    <col min="19" max="21" width="39" style="9" customWidth="1"/>
    <col min="22" max="22" width="40.08984375" style="9" customWidth="1"/>
    <col min="23" max="24" width="38" style="9" customWidth="1"/>
    <col min="25" max="25" width="38.54296875" style="9" customWidth="1"/>
    <col min="26" max="26" width="39.08984375" style="9" customWidth="1"/>
    <col min="27" max="27" width="29.54296875" style="9" customWidth="1"/>
    <col min="28" max="28" width="28" style="9" customWidth="1"/>
    <col min="29" max="29" width="56.08984375" style="9" bestFit="1" customWidth="1"/>
    <col min="30" max="30" width="43.1796875" style="9" customWidth="1"/>
    <col min="31" max="31" width="22.54296875" style="9" customWidth="1"/>
    <col min="32" max="16384" width="8.90625" style="9"/>
  </cols>
  <sheetData>
    <row r="1" spans="1:31" s="87" customFormat="1" ht="41.4" customHeight="1" x14ac:dyDescent="0.35">
      <c r="A1" s="84" t="s">
        <v>217</v>
      </c>
      <c r="B1" s="84" t="s">
        <v>84</v>
      </c>
      <c r="C1" s="84" t="s">
        <v>88</v>
      </c>
      <c r="D1" s="84" t="s">
        <v>353</v>
      </c>
      <c r="E1" s="84" t="s">
        <v>90</v>
      </c>
      <c r="F1" s="84" t="s">
        <v>92</v>
      </c>
      <c r="G1" s="84" t="s">
        <v>95</v>
      </c>
      <c r="H1" s="84" t="s">
        <v>354</v>
      </c>
      <c r="I1" s="84" t="s">
        <v>97</v>
      </c>
      <c r="J1" s="84" t="s">
        <v>98</v>
      </c>
      <c r="K1" s="84" t="s">
        <v>99</v>
      </c>
      <c r="L1" s="84" t="s">
        <v>100</v>
      </c>
      <c r="M1" s="84" t="s">
        <v>101</v>
      </c>
      <c r="N1" s="108" t="s">
        <v>103</v>
      </c>
      <c r="O1" s="108" t="s">
        <v>355</v>
      </c>
      <c r="P1" s="108" t="s">
        <v>356</v>
      </c>
      <c r="Q1" s="108" t="s">
        <v>357</v>
      </c>
      <c r="R1" s="108" t="s">
        <v>358</v>
      </c>
      <c r="S1" s="108" t="s">
        <v>110</v>
      </c>
      <c r="T1" s="108" t="s">
        <v>111</v>
      </c>
      <c r="U1" s="108" t="s">
        <v>112</v>
      </c>
      <c r="V1" s="108" t="s">
        <v>113</v>
      </c>
      <c r="W1" s="108" t="s">
        <v>114</v>
      </c>
      <c r="X1" s="108" t="s">
        <v>115</v>
      </c>
      <c r="Y1" s="108" t="s">
        <v>116</v>
      </c>
      <c r="Z1" s="108" t="s">
        <v>117</v>
      </c>
      <c r="AA1" s="84" t="s">
        <v>359</v>
      </c>
      <c r="AB1" s="84" t="s">
        <v>360</v>
      </c>
      <c r="AC1" s="84" t="s">
        <v>120</v>
      </c>
      <c r="AD1" s="84" t="s">
        <v>121</v>
      </c>
      <c r="AE1" s="109" t="s">
        <v>361</v>
      </c>
    </row>
    <row r="2" spans="1:31" ht="15.5" x14ac:dyDescent="0.35">
      <c r="A2" s="13">
        <v>44105</v>
      </c>
      <c r="B2" s="7">
        <v>0</v>
      </c>
      <c r="C2" s="7">
        <f>B2</f>
        <v>0</v>
      </c>
      <c r="D2" s="7">
        <f>C2+8</f>
        <v>8</v>
      </c>
      <c r="E2" s="7">
        <v>74</v>
      </c>
      <c r="F2" s="7">
        <v>0</v>
      </c>
      <c r="G2" s="7">
        <f>F2</f>
        <v>0</v>
      </c>
      <c r="H2" s="7">
        <f>196.71+F2</f>
        <v>196.71</v>
      </c>
      <c r="I2" s="7">
        <v>1931</v>
      </c>
      <c r="J2" s="7">
        <f>0.75*3862</f>
        <v>2896.5</v>
      </c>
      <c r="K2" s="7">
        <f>0.9*3862</f>
        <v>3475.8</v>
      </c>
      <c r="L2" s="7">
        <v>3862</v>
      </c>
      <c r="M2" s="7">
        <f>183.12+G265</f>
        <v>191.33</v>
      </c>
      <c r="N2" s="9">
        <v>0</v>
      </c>
      <c r="O2" s="9">
        <v>0</v>
      </c>
      <c r="P2" s="7"/>
      <c r="Q2" s="7">
        <f>401.98+N2</f>
        <v>401.98</v>
      </c>
      <c r="R2" s="7"/>
      <c r="S2" s="7">
        <v>707</v>
      </c>
      <c r="T2" s="7">
        <v>1060.5</v>
      </c>
      <c r="U2" s="7">
        <v>1272.5999999999999</v>
      </c>
      <c r="V2" s="7">
        <v>1414</v>
      </c>
      <c r="W2" s="7"/>
      <c r="X2" s="7"/>
      <c r="Y2" s="7"/>
      <c r="Z2" s="7"/>
      <c r="AA2" s="7">
        <v>6038</v>
      </c>
      <c r="AB2" s="7">
        <v>5826</v>
      </c>
      <c r="AC2" s="9">
        <f>401.98+O183</f>
        <v>443.17</v>
      </c>
      <c r="AE2" s="9">
        <v>8738</v>
      </c>
    </row>
    <row r="3" spans="1:31" ht="15.5" x14ac:dyDescent="0.35">
      <c r="A3" s="13">
        <v>44106</v>
      </c>
      <c r="B3" s="7">
        <v>0</v>
      </c>
      <c r="C3" s="7">
        <f>C2+B3</f>
        <v>0</v>
      </c>
      <c r="D3" s="7">
        <f>D2+C3</f>
        <v>8</v>
      </c>
      <c r="E3" s="7">
        <v>74</v>
      </c>
      <c r="F3" s="7">
        <v>0</v>
      </c>
      <c r="G3" s="7">
        <f>G2+F3</f>
        <v>0</v>
      </c>
      <c r="H3" s="7">
        <f>H2+F3</f>
        <v>196.71</v>
      </c>
      <c r="I3" s="7">
        <f>I2</f>
        <v>1931</v>
      </c>
      <c r="J3" s="7">
        <f>J2</f>
        <v>2896.5</v>
      </c>
      <c r="K3" s="7">
        <f>K2</f>
        <v>3475.8</v>
      </c>
      <c r="L3" s="7">
        <f>L2</f>
        <v>3862</v>
      </c>
      <c r="M3" s="7">
        <f>M2</f>
        <v>191.33</v>
      </c>
      <c r="N3" s="9">
        <v>0</v>
      </c>
      <c r="O3" s="9">
        <v>0</v>
      </c>
      <c r="P3" s="7"/>
      <c r="Q3" s="7">
        <f>Q2+N3</f>
        <v>401.98</v>
      </c>
      <c r="R3" s="7"/>
      <c r="S3" s="7">
        <v>707</v>
      </c>
      <c r="T3" s="7">
        <v>1060.5</v>
      </c>
      <c r="U3" s="7">
        <v>1272.5999999999999</v>
      </c>
      <c r="V3" s="7">
        <v>1414</v>
      </c>
      <c r="W3" s="7"/>
      <c r="X3" s="7"/>
      <c r="Y3" s="7"/>
      <c r="Z3" s="7"/>
      <c r="AA3" s="7">
        <v>6038</v>
      </c>
      <c r="AB3" s="7">
        <f>AB2</f>
        <v>5826</v>
      </c>
      <c r="AC3" s="42">
        <f>AC2</f>
        <v>443.17</v>
      </c>
      <c r="AE3" s="9">
        <v>8738</v>
      </c>
    </row>
    <row r="4" spans="1:31" ht="15.5" x14ac:dyDescent="0.35">
      <c r="A4" s="13">
        <v>44107</v>
      </c>
      <c r="B4" s="7">
        <v>0</v>
      </c>
      <c r="C4" s="7">
        <f t="shared" ref="C4:C67" si="0">C3+B4</f>
        <v>0</v>
      </c>
      <c r="D4" s="7">
        <f t="shared" ref="D4:D67" si="1">D3+C4</f>
        <v>8</v>
      </c>
      <c r="E4" s="7">
        <v>74</v>
      </c>
      <c r="F4" s="7">
        <v>0</v>
      </c>
      <c r="G4" s="7">
        <f t="shared" ref="G4:G67" si="2">G3+F4</f>
        <v>0</v>
      </c>
      <c r="H4" s="7">
        <f t="shared" ref="H4:H67" si="3">H3+F4</f>
        <v>196.71</v>
      </c>
      <c r="I4" s="7">
        <f t="shared" ref="I4:I67" si="4">I3</f>
        <v>1931</v>
      </c>
      <c r="J4" s="7">
        <f t="shared" ref="J4:J67" si="5">J3</f>
        <v>2896.5</v>
      </c>
      <c r="K4" s="7">
        <f t="shared" ref="K4:K67" si="6">K3</f>
        <v>3475.8</v>
      </c>
      <c r="L4" s="7">
        <f t="shared" ref="L4:M67" si="7">L3</f>
        <v>3862</v>
      </c>
      <c r="M4" s="7">
        <f t="shared" si="7"/>
        <v>191.33</v>
      </c>
      <c r="N4" s="9">
        <v>0</v>
      </c>
      <c r="O4" s="9">
        <v>0</v>
      </c>
      <c r="P4" s="7"/>
      <c r="Q4" s="7">
        <f t="shared" ref="Q4:Q67" si="8">Q3+N4</f>
        <v>401.98</v>
      </c>
      <c r="R4" s="7"/>
      <c r="S4" s="7">
        <v>707</v>
      </c>
      <c r="T4" s="7">
        <v>1060.5</v>
      </c>
      <c r="U4" s="7">
        <v>1272.5999999999999</v>
      </c>
      <c r="V4" s="7">
        <v>1414</v>
      </c>
      <c r="W4" s="7"/>
      <c r="X4" s="7"/>
      <c r="Y4" s="7"/>
      <c r="Z4" s="7"/>
      <c r="AA4" s="7">
        <v>6038</v>
      </c>
      <c r="AB4" s="7">
        <f t="shared" ref="AB4:AB67" si="9">AB3</f>
        <v>5826</v>
      </c>
      <c r="AC4" s="42">
        <f t="shared" ref="AC4:AC67" si="10">AC3</f>
        <v>443.17</v>
      </c>
      <c r="AE4" s="9">
        <v>8738</v>
      </c>
    </row>
    <row r="5" spans="1:31" ht="15.5" x14ac:dyDescent="0.35">
      <c r="A5" s="13">
        <v>44108</v>
      </c>
      <c r="B5" s="7">
        <v>0</v>
      </c>
      <c r="C5" s="7">
        <f t="shared" si="0"/>
        <v>0</v>
      </c>
      <c r="D5" s="7">
        <f t="shared" si="1"/>
        <v>8</v>
      </c>
      <c r="E5" s="7">
        <v>74</v>
      </c>
      <c r="F5" s="7">
        <v>0</v>
      </c>
      <c r="G5" s="7">
        <f t="shared" si="2"/>
        <v>0</v>
      </c>
      <c r="H5" s="7">
        <f t="shared" si="3"/>
        <v>196.71</v>
      </c>
      <c r="I5" s="7">
        <f t="shared" si="4"/>
        <v>1931</v>
      </c>
      <c r="J5" s="7">
        <f t="shared" si="5"/>
        <v>2896.5</v>
      </c>
      <c r="K5" s="7">
        <f t="shared" si="6"/>
        <v>3475.8</v>
      </c>
      <c r="L5" s="7">
        <f t="shared" si="7"/>
        <v>3862</v>
      </c>
      <c r="M5" s="7">
        <f t="shared" si="7"/>
        <v>191.33</v>
      </c>
      <c r="N5" s="9">
        <v>0</v>
      </c>
      <c r="O5" s="9">
        <v>0</v>
      </c>
      <c r="P5" s="7"/>
      <c r="Q5" s="7">
        <f t="shared" si="8"/>
        <v>401.98</v>
      </c>
      <c r="R5" s="7"/>
      <c r="S5" s="7">
        <v>707</v>
      </c>
      <c r="T5" s="7">
        <v>1060.5</v>
      </c>
      <c r="U5" s="7">
        <v>1272.5999999999999</v>
      </c>
      <c r="V5" s="7">
        <v>1414</v>
      </c>
      <c r="W5" s="7"/>
      <c r="X5" s="7"/>
      <c r="Y5" s="7"/>
      <c r="Z5" s="7"/>
      <c r="AA5" s="7">
        <v>6038</v>
      </c>
      <c r="AB5" s="7">
        <f t="shared" si="9"/>
        <v>5826</v>
      </c>
      <c r="AC5" s="42">
        <f t="shared" si="10"/>
        <v>443.17</v>
      </c>
      <c r="AE5" s="9">
        <v>8738</v>
      </c>
    </row>
    <row r="6" spans="1:31" ht="15.5" x14ac:dyDescent="0.35">
      <c r="A6" s="13">
        <v>44109</v>
      </c>
      <c r="B6" s="7">
        <v>0</v>
      </c>
      <c r="C6" s="7">
        <f t="shared" si="0"/>
        <v>0</v>
      </c>
      <c r="D6" s="7">
        <f t="shared" si="1"/>
        <v>8</v>
      </c>
      <c r="E6" s="7">
        <v>74</v>
      </c>
      <c r="F6" s="7">
        <v>0</v>
      </c>
      <c r="G6" s="7">
        <f t="shared" si="2"/>
        <v>0</v>
      </c>
      <c r="H6" s="7">
        <f t="shared" si="3"/>
        <v>196.71</v>
      </c>
      <c r="I6" s="7">
        <f t="shared" si="4"/>
        <v>1931</v>
      </c>
      <c r="J6" s="7">
        <f t="shared" si="5"/>
        <v>2896.5</v>
      </c>
      <c r="K6" s="7">
        <f t="shared" si="6"/>
        <v>3475.8</v>
      </c>
      <c r="L6" s="7">
        <f t="shared" si="7"/>
        <v>3862</v>
      </c>
      <c r="M6" s="7">
        <f t="shared" si="7"/>
        <v>191.33</v>
      </c>
      <c r="N6" s="9">
        <v>0</v>
      </c>
      <c r="O6" s="9">
        <v>0</v>
      </c>
      <c r="P6" s="7"/>
      <c r="Q6" s="7">
        <f t="shared" si="8"/>
        <v>401.98</v>
      </c>
      <c r="R6" s="7"/>
      <c r="S6" s="7">
        <v>707</v>
      </c>
      <c r="T6" s="7">
        <v>1060.5</v>
      </c>
      <c r="U6" s="7">
        <v>1272.5999999999999</v>
      </c>
      <c r="V6" s="7">
        <v>1414</v>
      </c>
      <c r="W6" s="7"/>
      <c r="X6" s="7"/>
      <c r="Y6" s="7"/>
      <c r="Z6" s="7"/>
      <c r="AA6" s="7">
        <v>6038</v>
      </c>
      <c r="AB6" s="7">
        <f t="shared" si="9"/>
        <v>5826</v>
      </c>
      <c r="AC6" s="42">
        <f t="shared" si="10"/>
        <v>443.17</v>
      </c>
      <c r="AE6" s="9">
        <v>8738</v>
      </c>
    </row>
    <row r="7" spans="1:31" ht="15.5" x14ac:dyDescent="0.35">
      <c r="A7" s="13">
        <v>44110</v>
      </c>
      <c r="B7" s="7">
        <v>0</v>
      </c>
      <c r="C7" s="7">
        <f t="shared" si="0"/>
        <v>0</v>
      </c>
      <c r="D7" s="7">
        <f t="shared" si="1"/>
        <v>8</v>
      </c>
      <c r="E7" s="7">
        <v>74</v>
      </c>
      <c r="F7" s="7">
        <v>0</v>
      </c>
      <c r="G7" s="7">
        <f t="shared" si="2"/>
        <v>0</v>
      </c>
      <c r="H7" s="7">
        <f t="shared" si="3"/>
        <v>196.71</v>
      </c>
      <c r="I7" s="7">
        <f t="shared" si="4"/>
        <v>1931</v>
      </c>
      <c r="J7" s="7">
        <f t="shared" si="5"/>
        <v>2896.5</v>
      </c>
      <c r="K7" s="7">
        <f t="shared" si="6"/>
        <v>3475.8</v>
      </c>
      <c r="L7" s="7">
        <f t="shared" si="7"/>
        <v>3862</v>
      </c>
      <c r="M7" s="7">
        <f t="shared" si="7"/>
        <v>191.33</v>
      </c>
      <c r="N7" s="9">
        <v>0</v>
      </c>
      <c r="O7" s="9">
        <v>0</v>
      </c>
      <c r="P7" s="7"/>
      <c r="Q7" s="7">
        <f t="shared" si="8"/>
        <v>401.98</v>
      </c>
      <c r="R7" s="7"/>
      <c r="S7" s="7">
        <v>707</v>
      </c>
      <c r="T7" s="7">
        <v>1060.5</v>
      </c>
      <c r="U7" s="7">
        <v>1272.5999999999999</v>
      </c>
      <c r="V7" s="7">
        <v>1414</v>
      </c>
      <c r="W7" s="7"/>
      <c r="X7" s="7"/>
      <c r="Y7" s="7"/>
      <c r="Z7" s="7"/>
      <c r="AA7" s="7">
        <v>6038</v>
      </c>
      <c r="AB7" s="7">
        <f t="shared" si="9"/>
        <v>5826</v>
      </c>
      <c r="AC7" s="42">
        <f t="shared" si="10"/>
        <v>443.17</v>
      </c>
      <c r="AE7" s="9">
        <v>8738</v>
      </c>
    </row>
    <row r="8" spans="1:31" ht="15.5" x14ac:dyDescent="0.35">
      <c r="A8" s="13">
        <v>44111</v>
      </c>
      <c r="B8" s="7">
        <v>0</v>
      </c>
      <c r="C8" s="7">
        <f t="shared" si="0"/>
        <v>0</v>
      </c>
      <c r="D8" s="7">
        <f t="shared" si="1"/>
        <v>8</v>
      </c>
      <c r="E8" s="7">
        <v>74</v>
      </c>
      <c r="F8" s="7">
        <v>0</v>
      </c>
      <c r="G8" s="7">
        <f t="shared" si="2"/>
        <v>0</v>
      </c>
      <c r="H8" s="7">
        <f t="shared" si="3"/>
        <v>196.71</v>
      </c>
      <c r="I8" s="7">
        <f t="shared" si="4"/>
        <v>1931</v>
      </c>
      <c r="J8" s="7">
        <f t="shared" si="5"/>
        <v>2896.5</v>
      </c>
      <c r="K8" s="7">
        <f t="shared" si="6"/>
        <v>3475.8</v>
      </c>
      <c r="L8" s="7">
        <f t="shared" si="7"/>
        <v>3862</v>
      </c>
      <c r="M8" s="7">
        <f t="shared" si="7"/>
        <v>191.33</v>
      </c>
      <c r="N8" s="9">
        <v>0</v>
      </c>
      <c r="O8" s="9">
        <v>0</v>
      </c>
      <c r="P8" s="7"/>
      <c r="Q8" s="7">
        <f t="shared" si="8"/>
        <v>401.98</v>
      </c>
      <c r="R8" s="7"/>
      <c r="S8" s="7">
        <v>707</v>
      </c>
      <c r="T8" s="7">
        <v>1060.5</v>
      </c>
      <c r="U8" s="7">
        <v>1272.5999999999999</v>
      </c>
      <c r="V8" s="7">
        <v>1414</v>
      </c>
      <c r="W8" s="7"/>
      <c r="X8" s="7"/>
      <c r="Y8" s="7"/>
      <c r="Z8" s="7"/>
      <c r="AA8" s="7">
        <v>6038</v>
      </c>
      <c r="AB8" s="7">
        <f t="shared" si="9"/>
        <v>5826</v>
      </c>
      <c r="AC8" s="42">
        <f t="shared" si="10"/>
        <v>443.17</v>
      </c>
      <c r="AE8" s="9">
        <v>8738</v>
      </c>
    </row>
    <row r="9" spans="1:31" ht="15.5" x14ac:dyDescent="0.35">
      <c r="A9" s="13">
        <v>44112</v>
      </c>
      <c r="B9" s="7">
        <v>0</v>
      </c>
      <c r="C9" s="7">
        <f t="shared" si="0"/>
        <v>0</v>
      </c>
      <c r="D9" s="7">
        <f t="shared" si="1"/>
        <v>8</v>
      </c>
      <c r="E9" s="7">
        <v>74</v>
      </c>
      <c r="F9" s="7">
        <v>0</v>
      </c>
      <c r="G9" s="7">
        <f t="shared" si="2"/>
        <v>0</v>
      </c>
      <c r="H9" s="7">
        <f t="shared" si="3"/>
        <v>196.71</v>
      </c>
      <c r="I9" s="7">
        <f t="shared" si="4"/>
        <v>1931</v>
      </c>
      <c r="J9" s="7">
        <f t="shared" si="5"/>
        <v>2896.5</v>
      </c>
      <c r="K9" s="7">
        <f t="shared" si="6"/>
        <v>3475.8</v>
      </c>
      <c r="L9" s="7">
        <f t="shared" si="7"/>
        <v>3862</v>
      </c>
      <c r="M9" s="7">
        <f t="shared" si="7"/>
        <v>191.33</v>
      </c>
      <c r="N9" s="9">
        <v>0</v>
      </c>
      <c r="O9" s="9">
        <v>0</v>
      </c>
      <c r="P9" s="7"/>
      <c r="Q9" s="7">
        <f t="shared" si="8"/>
        <v>401.98</v>
      </c>
      <c r="R9" s="7"/>
      <c r="S9" s="7">
        <v>707</v>
      </c>
      <c r="T9" s="7">
        <v>1060.5</v>
      </c>
      <c r="U9" s="7">
        <v>1272.5999999999999</v>
      </c>
      <c r="V9" s="7">
        <v>1414</v>
      </c>
      <c r="W9" s="7"/>
      <c r="X9" s="7"/>
      <c r="Y9" s="7"/>
      <c r="Z9" s="7"/>
      <c r="AA9" s="7">
        <v>6038</v>
      </c>
      <c r="AB9" s="7">
        <f t="shared" si="9"/>
        <v>5826</v>
      </c>
      <c r="AC9" s="42">
        <f t="shared" si="10"/>
        <v>443.17</v>
      </c>
      <c r="AE9" s="9">
        <v>8738</v>
      </c>
    </row>
    <row r="10" spans="1:31" ht="15.5" x14ac:dyDescent="0.35">
      <c r="A10" s="13">
        <v>44113</v>
      </c>
      <c r="B10" s="7">
        <v>0</v>
      </c>
      <c r="C10" s="7">
        <f t="shared" si="0"/>
        <v>0</v>
      </c>
      <c r="D10" s="7">
        <f t="shared" si="1"/>
        <v>8</v>
      </c>
      <c r="E10" s="7">
        <v>74</v>
      </c>
      <c r="F10" s="7">
        <v>0</v>
      </c>
      <c r="G10" s="7">
        <f t="shared" si="2"/>
        <v>0</v>
      </c>
      <c r="H10" s="7">
        <f t="shared" si="3"/>
        <v>196.71</v>
      </c>
      <c r="I10" s="7">
        <f t="shared" si="4"/>
        <v>1931</v>
      </c>
      <c r="J10" s="7">
        <f t="shared" si="5"/>
        <v>2896.5</v>
      </c>
      <c r="K10" s="7">
        <f t="shared" si="6"/>
        <v>3475.8</v>
      </c>
      <c r="L10" s="7">
        <f t="shared" si="7"/>
        <v>3862</v>
      </c>
      <c r="M10" s="7">
        <f t="shared" si="7"/>
        <v>191.33</v>
      </c>
      <c r="N10" s="9">
        <v>0</v>
      </c>
      <c r="O10" s="9">
        <v>0</v>
      </c>
      <c r="P10" s="7"/>
      <c r="Q10" s="7">
        <f t="shared" si="8"/>
        <v>401.98</v>
      </c>
      <c r="R10" s="7"/>
      <c r="S10" s="7">
        <v>707</v>
      </c>
      <c r="T10" s="7">
        <v>1060.5</v>
      </c>
      <c r="U10" s="7">
        <v>1272.5999999999999</v>
      </c>
      <c r="V10" s="7">
        <v>1414</v>
      </c>
      <c r="W10" s="7"/>
      <c r="X10" s="7"/>
      <c r="Y10" s="7"/>
      <c r="Z10" s="7"/>
      <c r="AA10" s="7">
        <v>6038</v>
      </c>
      <c r="AB10" s="7">
        <f t="shared" si="9"/>
        <v>5826</v>
      </c>
      <c r="AC10" s="42">
        <f t="shared" si="10"/>
        <v>443.17</v>
      </c>
      <c r="AE10" s="9">
        <v>8738</v>
      </c>
    </row>
    <row r="11" spans="1:31" ht="15.5" x14ac:dyDescent="0.35">
      <c r="A11" s="13">
        <v>44114</v>
      </c>
      <c r="B11" s="7">
        <v>0</v>
      </c>
      <c r="C11" s="7">
        <f t="shared" si="0"/>
        <v>0</v>
      </c>
      <c r="D11" s="7">
        <f t="shared" si="1"/>
        <v>8</v>
      </c>
      <c r="E11" s="7">
        <v>74</v>
      </c>
      <c r="F11" s="7">
        <v>0</v>
      </c>
      <c r="G11" s="7">
        <f t="shared" si="2"/>
        <v>0</v>
      </c>
      <c r="H11" s="7">
        <f t="shared" si="3"/>
        <v>196.71</v>
      </c>
      <c r="I11" s="7">
        <f t="shared" si="4"/>
        <v>1931</v>
      </c>
      <c r="J11" s="7">
        <f t="shared" si="5"/>
        <v>2896.5</v>
      </c>
      <c r="K11" s="7">
        <f t="shared" si="6"/>
        <v>3475.8</v>
      </c>
      <c r="L11" s="7">
        <f t="shared" si="7"/>
        <v>3862</v>
      </c>
      <c r="M11" s="7">
        <f t="shared" si="7"/>
        <v>191.33</v>
      </c>
      <c r="N11" s="9">
        <v>0</v>
      </c>
      <c r="O11" s="9">
        <v>0</v>
      </c>
      <c r="P11" s="7"/>
      <c r="Q11" s="7">
        <f t="shared" si="8"/>
        <v>401.98</v>
      </c>
      <c r="R11" s="7"/>
      <c r="S11" s="7">
        <v>707</v>
      </c>
      <c r="T11" s="7">
        <v>1060.5</v>
      </c>
      <c r="U11" s="7">
        <v>1272.5999999999999</v>
      </c>
      <c r="V11" s="7">
        <v>1414</v>
      </c>
      <c r="W11" s="7"/>
      <c r="X11" s="7"/>
      <c r="Y11" s="7"/>
      <c r="Z11" s="7"/>
      <c r="AA11" s="7">
        <v>6038</v>
      </c>
      <c r="AB11" s="7">
        <f t="shared" si="9"/>
        <v>5826</v>
      </c>
      <c r="AC11" s="42">
        <f t="shared" si="10"/>
        <v>443.17</v>
      </c>
      <c r="AE11" s="9">
        <v>8738</v>
      </c>
    </row>
    <row r="12" spans="1:31" ht="15.5" x14ac:dyDescent="0.35">
      <c r="A12" s="13">
        <v>44115</v>
      </c>
      <c r="B12" s="7">
        <v>0</v>
      </c>
      <c r="C12" s="7">
        <f t="shared" si="0"/>
        <v>0</v>
      </c>
      <c r="D12" s="7">
        <f t="shared" si="1"/>
        <v>8</v>
      </c>
      <c r="E12" s="7">
        <v>74</v>
      </c>
      <c r="F12" s="7">
        <v>0</v>
      </c>
      <c r="G12" s="7">
        <f t="shared" si="2"/>
        <v>0</v>
      </c>
      <c r="H12" s="7">
        <f t="shared" si="3"/>
        <v>196.71</v>
      </c>
      <c r="I12" s="7">
        <f t="shared" si="4"/>
        <v>1931</v>
      </c>
      <c r="J12" s="7">
        <f t="shared" si="5"/>
        <v>2896.5</v>
      </c>
      <c r="K12" s="7">
        <f t="shared" si="6"/>
        <v>3475.8</v>
      </c>
      <c r="L12" s="7">
        <f t="shared" si="7"/>
        <v>3862</v>
      </c>
      <c r="M12" s="7">
        <f t="shared" si="7"/>
        <v>191.33</v>
      </c>
      <c r="N12" s="9">
        <v>0</v>
      </c>
      <c r="O12" s="9">
        <v>0</v>
      </c>
      <c r="P12" s="7"/>
      <c r="Q12" s="7">
        <f t="shared" si="8"/>
        <v>401.98</v>
      </c>
      <c r="R12" s="7"/>
      <c r="S12" s="7">
        <v>707</v>
      </c>
      <c r="T12" s="7">
        <v>1060.5</v>
      </c>
      <c r="U12" s="7">
        <v>1272.5999999999999</v>
      </c>
      <c r="V12" s="7">
        <v>1414</v>
      </c>
      <c r="W12" s="7"/>
      <c r="X12" s="7"/>
      <c r="Y12" s="7"/>
      <c r="Z12" s="7"/>
      <c r="AA12" s="7">
        <v>6038</v>
      </c>
      <c r="AB12" s="7">
        <f t="shared" si="9"/>
        <v>5826</v>
      </c>
      <c r="AC12" s="42">
        <f t="shared" si="10"/>
        <v>443.17</v>
      </c>
      <c r="AE12" s="9">
        <v>8738</v>
      </c>
    </row>
    <row r="13" spans="1:31" ht="15.5" x14ac:dyDescent="0.35">
      <c r="A13" s="13">
        <v>44116</v>
      </c>
      <c r="B13" s="7">
        <v>0</v>
      </c>
      <c r="C13" s="7">
        <f t="shared" si="0"/>
        <v>0</v>
      </c>
      <c r="D13" s="7">
        <f t="shared" si="1"/>
        <v>8</v>
      </c>
      <c r="E13" s="7">
        <v>74</v>
      </c>
      <c r="F13" s="7">
        <v>0</v>
      </c>
      <c r="G13" s="7">
        <f t="shared" si="2"/>
        <v>0</v>
      </c>
      <c r="H13" s="7">
        <f t="shared" si="3"/>
        <v>196.71</v>
      </c>
      <c r="I13" s="7">
        <f t="shared" si="4"/>
        <v>1931</v>
      </c>
      <c r="J13" s="7">
        <f t="shared" si="5"/>
        <v>2896.5</v>
      </c>
      <c r="K13" s="7">
        <f t="shared" si="6"/>
        <v>3475.8</v>
      </c>
      <c r="L13" s="7">
        <f t="shared" si="7"/>
        <v>3862</v>
      </c>
      <c r="M13" s="7">
        <f t="shared" si="7"/>
        <v>191.33</v>
      </c>
      <c r="N13" s="9">
        <v>0</v>
      </c>
      <c r="O13" s="9">
        <v>0</v>
      </c>
      <c r="P13" s="7"/>
      <c r="Q13" s="7">
        <f t="shared" si="8"/>
        <v>401.98</v>
      </c>
      <c r="R13" s="7"/>
      <c r="S13" s="7">
        <v>707</v>
      </c>
      <c r="T13" s="7">
        <v>1060.5</v>
      </c>
      <c r="U13" s="7">
        <v>1272.5999999999999</v>
      </c>
      <c r="V13" s="7">
        <v>1414</v>
      </c>
      <c r="W13" s="7"/>
      <c r="X13" s="7"/>
      <c r="Y13" s="7"/>
      <c r="Z13" s="7"/>
      <c r="AA13" s="7">
        <v>6038</v>
      </c>
      <c r="AB13" s="7">
        <f t="shared" si="9"/>
        <v>5826</v>
      </c>
      <c r="AC13" s="42">
        <f t="shared" si="10"/>
        <v>443.17</v>
      </c>
      <c r="AE13" s="9">
        <v>8738</v>
      </c>
    </row>
    <row r="14" spans="1:31" ht="15.5" x14ac:dyDescent="0.35">
      <c r="A14" s="13">
        <v>44117</v>
      </c>
      <c r="B14" s="7">
        <v>0</v>
      </c>
      <c r="C14" s="7">
        <f t="shared" si="0"/>
        <v>0</v>
      </c>
      <c r="D14" s="7">
        <f t="shared" si="1"/>
        <v>8</v>
      </c>
      <c r="E14" s="7">
        <v>74</v>
      </c>
      <c r="F14" s="7">
        <v>0</v>
      </c>
      <c r="G14" s="7">
        <f t="shared" si="2"/>
        <v>0</v>
      </c>
      <c r="H14" s="7">
        <f t="shared" si="3"/>
        <v>196.71</v>
      </c>
      <c r="I14" s="7">
        <f t="shared" si="4"/>
        <v>1931</v>
      </c>
      <c r="J14" s="7">
        <f t="shared" si="5"/>
        <v>2896.5</v>
      </c>
      <c r="K14" s="7">
        <f t="shared" si="6"/>
        <v>3475.8</v>
      </c>
      <c r="L14" s="7">
        <f t="shared" si="7"/>
        <v>3862</v>
      </c>
      <c r="M14" s="7">
        <f t="shared" si="7"/>
        <v>191.33</v>
      </c>
      <c r="N14" s="9">
        <v>0</v>
      </c>
      <c r="O14" s="9">
        <v>0</v>
      </c>
      <c r="P14" s="7"/>
      <c r="Q14" s="7">
        <f t="shared" si="8"/>
        <v>401.98</v>
      </c>
      <c r="R14" s="7"/>
      <c r="S14" s="7">
        <v>707</v>
      </c>
      <c r="T14" s="7">
        <v>1060.5</v>
      </c>
      <c r="U14" s="7">
        <v>1272.5999999999999</v>
      </c>
      <c r="V14" s="7">
        <v>1414</v>
      </c>
      <c r="W14" s="7"/>
      <c r="X14" s="7"/>
      <c r="Y14" s="7"/>
      <c r="Z14" s="7"/>
      <c r="AA14" s="7">
        <v>6038</v>
      </c>
      <c r="AB14" s="7">
        <f t="shared" si="9"/>
        <v>5826</v>
      </c>
      <c r="AC14" s="42">
        <f t="shared" si="10"/>
        <v>443.17</v>
      </c>
      <c r="AE14" s="9">
        <v>8738</v>
      </c>
    </row>
    <row r="15" spans="1:31" ht="15.5" x14ac:dyDescent="0.35">
      <c r="A15" s="13">
        <v>44118</v>
      </c>
      <c r="B15" s="7">
        <v>0</v>
      </c>
      <c r="C15" s="7">
        <f t="shared" si="0"/>
        <v>0</v>
      </c>
      <c r="D15" s="7">
        <f t="shared" si="1"/>
        <v>8</v>
      </c>
      <c r="E15" s="7">
        <v>74</v>
      </c>
      <c r="F15" s="7">
        <v>0</v>
      </c>
      <c r="G15" s="7">
        <f t="shared" si="2"/>
        <v>0</v>
      </c>
      <c r="H15" s="7">
        <f t="shared" si="3"/>
        <v>196.71</v>
      </c>
      <c r="I15" s="7">
        <f t="shared" si="4"/>
        <v>1931</v>
      </c>
      <c r="J15" s="7">
        <f t="shared" si="5"/>
        <v>2896.5</v>
      </c>
      <c r="K15" s="7">
        <f t="shared" si="6"/>
        <v>3475.8</v>
      </c>
      <c r="L15" s="7">
        <f t="shared" si="7"/>
        <v>3862</v>
      </c>
      <c r="M15" s="7">
        <f t="shared" si="7"/>
        <v>191.33</v>
      </c>
      <c r="N15" s="9">
        <v>0</v>
      </c>
      <c r="O15" s="9">
        <v>0</v>
      </c>
      <c r="P15" s="7"/>
      <c r="Q15" s="7">
        <f t="shared" si="8"/>
        <v>401.98</v>
      </c>
      <c r="R15" s="7"/>
      <c r="S15" s="7">
        <v>707</v>
      </c>
      <c r="T15" s="7">
        <v>1060.5</v>
      </c>
      <c r="U15" s="7">
        <v>1272.5999999999999</v>
      </c>
      <c r="V15" s="7">
        <v>1414</v>
      </c>
      <c r="W15" s="7"/>
      <c r="X15" s="7"/>
      <c r="Y15" s="7"/>
      <c r="Z15" s="7"/>
      <c r="AA15" s="7">
        <v>6038</v>
      </c>
      <c r="AB15" s="7">
        <f t="shared" si="9"/>
        <v>5826</v>
      </c>
      <c r="AC15" s="42">
        <f t="shared" si="10"/>
        <v>443.17</v>
      </c>
      <c r="AE15" s="9">
        <v>8738</v>
      </c>
    </row>
    <row r="16" spans="1:31" ht="15.5" x14ac:dyDescent="0.35">
      <c r="A16" s="13">
        <v>44119</v>
      </c>
      <c r="B16" s="7">
        <v>0</v>
      </c>
      <c r="C16" s="7">
        <f t="shared" si="0"/>
        <v>0</v>
      </c>
      <c r="D16" s="7">
        <f t="shared" si="1"/>
        <v>8</v>
      </c>
      <c r="E16" s="7">
        <v>74</v>
      </c>
      <c r="F16" s="7">
        <v>0</v>
      </c>
      <c r="G16" s="7">
        <f t="shared" si="2"/>
        <v>0</v>
      </c>
      <c r="H16" s="7">
        <f t="shared" si="3"/>
        <v>196.71</v>
      </c>
      <c r="I16" s="7">
        <f t="shared" si="4"/>
        <v>1931</v>
      </c>
      <c r="J16" s="7">
        <f t="shared" si="5"/>
        <v>2896.5</v>
      </c>
      <c r="K16" s="7">
        <f t="shared" si="6"/>
        <v>3475.8</v>
      </c>
      <c r="L16" s="7">
        <f t="shared" si="7"/>
        <v>3862</v>
      </c>
      <c r="M16" s="7">
        <f t="shared" si="7"/>
        <v>191.33</v>
      </c>
      <c r="N16" s="9">
        <v>0</v>
      </c>
      <c r="O16" s="9">
        <v>0</v>
      </c>
      <c r="P16" s="7"/>
      <c r="Q16" s="7">
        <f t="shared" si="8"/>
        <v>401.98</v>
      </c>
      <c r="R16" s="7"/>
      <c r="S16" s="7">
        <v>707</v>
      </c>
      <c r="T16" s="7">
        <v>1060.5</v>
      </c>
      <c r="U16" s="7">
        <v>1272.5999999999999</v>
      </c>
      <c r="V16" s="7">
        <v>1414</v>
      </c>
      <c r="W16" s="7"/>
      <c r="X16" s="7"/>
      <c r="Y16" s="7"/>
      <c r="Z16" s="7"/>
      <c r="AA16" s="7">
        <v>6038</v>
      </c>
      <c r="AB16" s="7">
        <f t="shared" si="9"/>
        <v>5826</v>
      </c>
      <c r="AC16" s="42">
        <f t="shared" si="10"/>
        <v>443.17</v>
      </c>
      <c r="AE16" s="9">
        <v>8738</v>
      </c>
    </row>
    <row r="17" spans="1:31" ht="15.5" x14ac:dyDescent="0.35">
      <c r="A17" s="13">
        <v>44120</v>
      </c>
      <c r="B17" s="7">
        <v>0</v>
      </c>
      <c r="C17" s="7">
        <f t="shared" si="0"/>
        <v>0</v>
      </c>
      <c r="D17" s="7">
        <f t="shared" si="1"/>
        <v>8</v>
      </c>
      <c r="E17" s="7">
        <v>74</v>
      </c>
      <c r="F17" s="7">
        <v>0</v>
      </c>
      <c r="G17" s="7">
        <f t="shared" si="2"/>
        <v>0</v>
      </c>
      <c r="H17" s="7">
        <f t="shared" si="3"/>
        <v>196.71</v>
      </c>
      <c r="I17" s="7">
        <f t="shared" si="4"/>
        <v>1931</v>
      </c>
      <c r="J17" s="7">
        <f t="shared" si="5"/>
        <v>2896.5</v>
      </c>
      <c r="K17" s="7">
        <f t="shared" si="6"/>
        <v>3475.8</v>
      </c>
      <c r="L17" s="7">
        <f t="shared" si="7"/>
        <v>3862</v>
      </c>
      <c r="M17" s="7">
        <f t="shared" si="7"/>
        <v>191.33</v>
      </c>
      <c r="N17" s="9">
        <v>0</v>
      </c>
      <c r="O17" s="9">
        <v>0</v>
      </c>
      <c r="P17" s="7"/>
      <c r="Q17" s="7">
        <f t="shared" si="8"/>
        <v>401.98</v>
      </c>
      <c r="R17" s="7"/>
      <c r="S17" s="7">
        <v>707</v>
      </c>
      <c r="T17" s="7">
        <v>1060.5</v>
      </c>
      <c r="U17" s="7">
        <v>1272.5999999999999</v>
      </c>
      <c r="V17" s="7">
        <v>1414</v>
      </c>
      <c r="W17" s="7"/>
      <c r="X17" s="7"/>
      <c r="Y17" s="7"/>
      <c r="Z17" s="7"/>
      <c r="AA17" s="7">
        <v>6038</v>
      </c>
      <c r="AB17" s="7">
        <f t="shared" si="9"/>
        <v>5826</v>
      </c>
      <c r="AC17" s="42">
        <f t="shared" si="10"/>
        <v>443.17</v>
      </c>
      <c r="AE17" s="9">
        <v>8738</v>
      </c>
    </row>
    <row r="18" spans="1:31" ht="15.5" x14ac:dyDescent="0.35">
      <c r="A18" s="13">
        <v>44121</v>
      </c>
      <c r="B18" s="7">
        <v>0</v>
      </c>
      <c r="C18" s="7">
        <f t="shared" si="0"/>
        <v>0</v>
      </c>
      <c r="D18" s="7">
        <f t="shared" si="1"/>
        <v>8</v>
      </c>
      <c r="E18" s="7">
        <v>74</v>
      </c>
      <c r="F18" s="7">
        <v>0</v>
      </c>
      <c r="G18" s="7">
        <f t="shared" si="2"/>
        <v>0</v>
      </c>
      <c r="H18" s="7">
        <f t="shared" si="3"/>
        <v>196.71</v>
      </c>
      <c r="I18" s="7">
        <f t="shared" si="4"/>
        <v>1931</v>
      </c>
      <c r="J18" s="7">
        <f t="shared" si="5"/>
        <v>2896.5</v>
      </c>
      <c r="K18" s="7">
        <f t="shared" si="6"/>
        <v>3475.8</v>
      </c>
      <c r="L18" s="7">
        <f t="shared" si="7"/>
        <v>3862</v>
      </c>
      <c r="M18" s="7">
        <f t="shared" si="7"/>
        <v>191.33</v>
      </c>
      <c r="N18" s="9">
        <v>0</v>
      </c>
      <c r="O18" s="9">
        <v>0</v>
      </c>
      <c r="P18" s="7"/>
      <c r="Q18" s="7">
        <f t="shared" si="8"/>
        <v>401.98</v>
      </c>
      <c r="R18" s="7"/>
      <c r="S18" s="7">
        <v>707</v>
      </c>
      <c r="T18" s="7">
        <v>1060.5</v>
      </c>
      <c r="U18" s="7">
        <v>1272.5999999999999</v>
      </c>
      <c r="V18" s="7">
        <v>1414</v>
      </c>
      <c r="W18" s="7"/>
      <c r="X18" s="7"/>
      <c r="Y18" s="7"/>
      <c r="Z18" s="7"/>
      <c r="AA18" s="7">
        <v>6038</v>
      </c>
      <c r="AB18" s="7">
        <f t="shared" si="9"/>
        <v>5826</v>
      </c>
      <c r="AC18" s="42">
        <f t="shared" si="10"/>
        <v>443.17</v>
      </c>
      <c r="AE18" s="9">
        <v>8738</v>
      </c>
    </row>
    <row r="19" spans="1:31" ht="15.5" x14ac:dyDescent="0.35">
      <c r="A19" s="13">
        <v>44122</v>
      </c>
      <c r="B19" s="7">
        <v>0</v>
      </c>
      <c r="C19" s="7">
        <f t="shared" si="0"/>
        <v>0</v>
      </c>
      <c r="D19" s="7">
        <f t="shared" si="1"/>
        <v>8</v>
      </c>
      <c r="E19" s="7">
        <v>74</v>
      </c>
      <c r="F19" s="7">
        <v>0</v>
      </c>
      <c r="G19" s="7">
        <f t="shared" si="2"/>
        <v>0</v>
      </c>
      <c r="H19" s="7">
        <f t="shared" si="3"/>
        <v>196.71</v>
      </c>
      <c r="I19" s="7">
        <f t="shared" si="4"/>
        <v>1931</v>
      </c>
      <c r="J19" s="7">
        <f t="shared" si="5"/>
        <v>2896.5</v>
      </c>
      <c r="K19" s="7">
        <f t="shared" si="6"/>
        <v>3475.8</v>
      </c>
      <c r="L19" s="7">
        <f t="shared" si="7"/>
        <v>3862</v>
      </c>
      <c r="M19" s="7">
        <f t="shared" si="7"/>
        <v>191.33</v>
      </c>
      <c r="N19" s="9">
        <v>0</v>
      </c>
      <c r="O19" s="9">
        <v>0</v>
      </c>
      <c r="P19" s="7"/>
      <c r="Q19" s="7">
        <f t="shared" si="8"/>
        <v>401.98</v>
      </c>
      <c r="R19" s="7"/>
      <c r="S19" s="7">
        <v>707</v>
      </c>
      <c r="T19" s="7">
        <v>1060.5</v>
      </c>
      <c r="U19" s="7">
        <v>1272.5999999999999</v>
      </c>
      <c r="V19" s="7">
        <v>1414</v>
      </c>
      <c r="W19" s="7"/>
      <c r="X19" s="7"/>
      <c r="Y19" s="7"/>
      <c r="Z19" s="7"/>
      <c r="AA19" s="7">
        <v>6038</v>
      </c>
      <c r="AB19" s="7">
        <f t="shared" si="9"/>
        <v>5826</v>
      </c>
      <c r="AC19" s="42">
        <f t="shared" si="10"/>
        <v>443.17</v>
      </c>
      <c r="AE19" s="9">
        <v>8738</v>
      </c>
    </row>
    <row r="20" spans="1:31" ht="15.5" x14ac:dyDescent="0.35">
      <c r="A20" s="13">
        <v>44123</v>
      </c>
      <c r="B20" s="7">
        <v>0</v>
      </c>
      <c r="C20" s="7">
        <f t="shared" si="0"/>
        <v>0</v>
      </c>
      <c r="D20" s="7">
        <f t="shared" si="1"/>
        <v>8</v>
      </c>
      <c r="E20" s="7">
        <v>74</v>
      </c>
      <c r="F20" s="7">
        <v>0</v>
      </c>
      <c r="G20" s="7">
        <f t="shared" si="2"/>
        <v>0</v>
      </c>
      <c r="H20" s="7">
        <f t="shared" si="3"/>
        <v>196.71</v>
      </c>
      <c r="I20" s="7">
        <f t="shared" si="4"/>
        <v>1931</v>
      </c>
      <c r="J20" s="7">
        <f t="shared" si="5"/>
        <v>2896.5</v>
      </c>
      <c r="K20" s="7">
        <f t="shared" si="6"/>
        <v>3475.8</v>
      </c>
      <c r="L20" s="7">
        <f t="shared" si="7"/>
        <v>3862</v>
      </c>
      <c r="M20" s="7">
        <f t="shared" si="7"/>
        <v>191.33</v>
      </c>
      <c r="N20" s="9">
        <v>0</v>
      </c>
      <c r="O20" s="9">
        <v>0</v>
      </c>
      <c r="P20" s="7"/>
      <c r="Q20" s="7">
        <f t="shared" si="8"/>
        <v>401.98</v>
      </c>
      <c r="R20" s="7"/>
      <c r="S20" s="7">
        <v>707</v>
      </c>
      <c r="T20" s="7">
        <v>1060.5</v>
      </c>
      <c r="U20" s="7">
        <v>1272.5999999999999</v>
      </c>
      <c r="V20" s="7">
        <v>1414</v>
      </c>
      <c r="W20" s="7"/>
      <c r="X20" s="7"/>
      <c r="Y20" s="7"/>
      <c r="Z20" s="7"/>
      <c r="AA20" s="7">
        <v>6038</v>
      </c>
      <c r="AB20" s="7">
        <f t="shared" si="9"/>
        <v>5826</v>
      </c>
      <c r="AC20" s="42">
        <f t="shared" si="10"/>
        <v>443.17</v>
      </c>
      <c r="AE20" s="9">
        <v>8738</v>
      </c>
    </row>
    <row r="21" spans="1:31" ht="15.5" x14ac:dyDescent="0.35">
      <c r="A21" s="13">
        <v>44124</v>
      </c>
      <c r="B21" s="7">
        <v>0</v>
      </c>
      <c r="C21" s="7">
        <f t="shared" si="0"/>
        <v>0</v>
      </c>
      <c r="D21" s="7">
        <f t="shared" si="1"/>
        <v>8</v>
      </c>
      <c r="E21" s="7">
        <v>74</v>
      </c>
      <c r="F21" s="7">
        <v>0</v>
      </c>
      <c r="G21" s="7">
        <f t="shared" si="2"/>
        <v>0</v>
      </c>
      <c r="H21" s="7">
        <f t="shared" si="3"/>
        <v>196.71</v>
      </c>
      <c r="I21" s="7">
        <f t="shared" si="4"/>
        <v>1931</v>
      </c>
      <c r="J21" s="7">
        <f t="shared" si="5"/>
        <v>2896.5</v>
      </c>
      <c r="K21" s="7">
        <f t="shared" si="6"/>
        <v>3475.8</v>
      </c>
      <c r="L21" s="7">
        <f t="shared" si="7"/>
        <v>3862</v>
      </c>
      <c r="M21" s="7">
        <f t="shared" si="7"/>
        <v>191.33</v>
      </c>
      <c r="N21" s="9">
        <v>0</v>
      </c>
      <c r="O21" s="9">
        <v>0</v>
      </c>
      <c r="P21" s="7"/>
      <c r="Q21" s="7">
        <f t="shared" si="8"/>
        <v>401.98</v>
      </c>
      <c r="R21" s="7"/>
      <c r="S21" s="7">
        <v>707</v>
      </c>
      <c r="T21" s="7">
        <v>1060.5</v>
      </c>
      <c r="U21" s="7">
        <v>1272.5999999999999</v>
      </c>
      <c r="V21" s="7">
        <v>1414</v>
      </c>
      <c r="W21" s="7"/>
      <c r="X21" s="7"/>
      <c r="Y21" s="7"/>
      <c r="Z21" s="7"/>
      <c r="AA21" s="7">
        <v>6038</v>
      </c>
      <c r="AB21" s="7">
        <f t="shared" si="9"/>
        <v>5826</v>
      </c>
      <c r="AC21" s="42">
        <f t="shared" si="10"/>
        <v>443.17</v>
      </c>
      <c r="AE21" s="9">
        <v>8738</v>
      </c>
    </row>
    <row r="22" spans="1:31" ht="15.5" x14ac:dyDescent="0.35">
      <c r="A22" s="13">
        <v>44125</v>
      </c>
      <c r="B22" s="7">
        <v>0</v>
      </c>
      <c r="C22" s="7">
        <f t="shared" si="0"/>
        <v>0</v>
      </c>
      <c r="D22" s="7">
        <f t="shared" si="1"/>
        <v>8</v>
      </c>
      <c r="E22" s="7">
        <v>74</v>
      </c>
      <c r="F22" s="7">
        <v>0</v>
      </c>
      <c r="G22" s="7">
        <f t="shared" si="2"/>
        <v>0</v>
      </c>
      <c r="H22" s="7">
        <f t="shared" si="3"/>
        <v>196.71</v>
      </c>
      <c r="I22" s="7">
        <f t="shared" si="4"/>
        <v>1931</v>
      </c>
      <c r="J22" s="7">
        <f t="shared" si="5"/>
        <v>2896.5</v>
      </c>
      <c r="K22" s="7">
        <f t="shared" si="6"/>
        <v>3475.8</v>
      </c>
      <c r="L22" s="7">
        <f t="shared" si="7"/>
        <v>3862</v>
      </c>
      <c r="M22" s="7">
        <f t="shared" si="7"/>
        <v>191.33</v>
      </c>
      <c r="N22" s="9">
        <v>0</v>
      </c>
      <c r="O22" s="9">
        <v>0</v>
      </c>
      <c r="P22" s="7"/>
      <c r="Q22" s="7">
        <f t="shared" si="8"/>
        <v>401.98</v>
      </c>
      <c r="R22" s="7"/>
      <c r="S22" s="7">
        <v>707</v>
      </c>
      <c r="T22" s="7">
        <v>1060.5</v>
      </c>
      <c r="U22" s="7">
        <v>1272.5999999999999</v>
      </c>
      <c r="V22" s="7">
        <v>1414</v>
      </c>
      <c r="W22" s="7"/>
      <c r="X22" s="7"/>
      <c r="Y22" s="7"/>
      <c r="Z22" s="7"/>
      <c r="AA22" s="7">
        <v>6038</v>
      </c>
      <c r="AB22" s="7">
        <f t="shared" si="9"/>
        <v>5826</v>
      </c>
      <c r="AC22" s="42">
        <f t="shared" si="10"/>
        <v>443.17</v>
      </c>
      <c r="AE22" s="9">
        <v>8738</v>
      </c>
    </row>
    <row r="23" spans="1:31" ht="15.5" x14ac:dyDescent="0.35">
      <c r="A23" s="13">
        <v>44126</v>
      </c>
      <c r="B23" s="7">
        <v>0</v>
      </c>
      <c r="C23" s="7">
        <f t="shared" si="0"/>
        <v>0</v>
      </c>
      <c r="D23" s="7">
        <f t="shared" si="1"/>
        <v>8</v>
      </c>
      <c r="E23" s="7">
        <v>74</v>
      </c>
      <c r="F23" s="7">
        <v>0</v>
      </c>
      <c r="G23" s="7">
        <f t="shared" si="2"/>
        <v>0</v>
      </c>
      <c r="H23" s="7">
        <f t="shared" si="3"/>
        <v>196.71</v>
      </c>
      <c r="I23" s="7">
        <f t="shared" si="4"/>
        <v>1931</v>
      </c>
      <c r="J23" s="7">
        <f t="shared" si="5"/>
        <v>2896.5</v>
      </c>
      <c r="K23" s="7">
        <f t="shared" si="6"/>
        <v>3475.8</v>
      </c>
      <c r="L23" s="7">
        <f t="shared" si="7"/>
        <v>3862</v>
      </c>
      <c r="M23" s="7">
        <f t="shared" si="7"/>
        <v>191.33</v>
      </c>
      <c r="N23" s="9">
        <v>0</v>
      </c>
      <c r="O23" s="9">
        <v>0</v>
      </c>
      <c r="P23" s="7"/>
      <c r="Q23" s="7">
        <f t="shared" si="8"/>
        <v>401.98</v>
      </c>
      <c r="R23" s="7"/>
      <c r="S23" s="7">
        <v>707</v>
      </c>
      <c r="T23" s="7">
        <v>1060.5</v>
      </c>
      <c r="U23" s="7">
        <v>1272.5999999999999</v>
      </c>
      <c r="V23" s="7">
        <v>1414</v>
      </c>
      <c r="W23" s="7"/>
      <c r="X23" s="7"/>
      <c r="Y23" s="7"/>
      <c r="Z23" s="7"/>
      <c r="AA23" s="7">
        <v>6038</v>
      </c>
      <c r="AB23" s="7">
        <f t="shared" si="9"/>
        <v>5826</v>
      </c>
      <c r="AC23" s="42">
        <f t="shared" si="10"/>
        <v>443.17</v>
      </c>
      <c r="AE23" s="9">
        <v>8738</v>
      </c>
    </row>
    <row r="24" spans="1:31" ht="15.5" x14ac:dyDescent="0.35">
      <c r="A24" s="13">
        <v>44127</v>
      </c>
      <c r="B24" s="7">
        <v>0</v>
      </c>
      <c r="C24" s="7">
        <f t="shared" si="0"/>
        <v>0</v>
      </c>
      <c r="D24" s="7">
        <f t="shared" si="1"/>
        <v>8</v>
      </c>
      <c r="E24" s="7">
        <v>74</v>
      </c>
      <c r="F24" s="7">
        <v>0</v>
      </c>
      <c r="G24" s="7">
        <f t="shared" si="2"/>
        <v>0</v>
      </c>
      <c r="H24" s="7">
        <f t="shared" si="3"/>
        <v>196.71</v>
      </c>
      <c r="I24" s="7">
        <f t="shared" si="4"/>
        <v>1931</v>
      </c>
      <c r="J24" s="7">
        <f t="shared" si="5"/>
        <v>2896.5</v>
      </c>
      <c r="K24" s="7">
        <f t="shared" si="6"/>
        <v>3475.8</v>
      </c>
      <c r="L24" s="7">
        <f t="shared" si="7"/>
        <v>3862</v>
      </c>
      <c r="M24" s="7">
        <f t="shared" si="7"/>
        <v>191.33</v>
      </c>
      <c r="N24" s="9">
        <v>0</v>
      </c>
      <c r="O24" s="9">
        <v>0</v>
      </c>
      <c r="P24" s="7"/>
      <c r="Q24" s="7">
        <f t="shared" si="8"/>
        <v>401.98</v>
      </c>
      <c r="R24" s="7"/>
      <c r="S24" s="7">
        <v>707</v>
      </c>
      <c r="T24" s="7">
        <v>1060.5</v>
      </c>
      <c r="U24" s="7">
        <v>1272.5999999999999</v>
      </c>
      <c r="V24" s="7">
        <v>1414</v>
      </c>
      <c r="W24" s="7"/>
      <c r="X24" s="7"/>
      <c r="Y24" s="7"/>
      <c r="Z24" s="7"/>
      <c r="AA24" s="7">
        <v>6038</v>
      </c>
      <c r="AB24" s="7">
        <f t="shared" si="9"/>
        <v>5826</v>
      </c>
      <c r="AC24" s="42">
        <f t="shared" si="10"/>
        <v>443.17</v>
      </c>
      <c r="AE24" s="9">
        <v>8738</v>
      </c>
    </row>
    <row r="25" spans="1:31" ht="15.5" x14ac:dyDescent="0.35">
      <c r="A25" s="13">
        <v>44128</v>
      </c>
      <c r="B25" s="7">
        <v>0</v>
      </c>
      <c r="C25" s="7">
        <f t="shared" si="0"/>
        <v>0</v>
      </c>
      <c r="D25" s="7">
        <f t="shared" si="1"/>
        <v>8</v>
      </c>
      <c r="E25" s="7">
        <v>74</v>
      </c>
      <c r="F25" s="7">
        <v>0</v>
      </c>
      <c r="G25" s="7">
        <f t="shared" si="2"/>
        <v>0</v>
      </c>
      <c r="H25" s="7">
        <f t="shared" si="3"/>
        <v>196.71</v>
      </c>
      <c r="I25" s="7">
        <f t="shared" si="4"/>
        <v>1931</v>
      </c>
      <c r="J25" s="7">
        <f t="shared" si="5"/>
        <v>2896.5</v>
      </c>
      <c r="K25" s="7">
        <f t="shared" si="6"/>
        <v>3475.8</v>
      </c>
      <c r="L25" s="7">
        <f t="shared" si="7"/>
        <v>3862</v>
      </c>
      <c r="M25" s="7">
        <f t="shared" si="7"/>
        <v>191.33</v>
      </c>
      <c r="N25" s="9">
        <v>0</v>
      </c>
      <c r="O25" s="9">
        <v>0</v>
      </c>
      <c r="P25" s="7"/>
      <c r="Q25" s="7">
        <f t="shared" si="8"/>
        <v>401.98</v>
      </c>
      <c r="R25" s="7"/>
      <c r="S25" s="7">
        <v>707</v>
      </c>
      <c r="T25" s="7">
        <v>1060.5</v>
      </c>
      <c r="U25" s="7">
        <v>1272.5999999999999</v>
      </c>
      <c r="V25" s="7">
        <v>1414</v>
      </c>
      <c r="W25" s="7"/>
      <c r="X25" s="7"/>
      <c r="Y25" s="7"/>
      <c r="Z25" s="7"/>
      <c r="AA25" s="7">
        <v>6038</v>
      </c>
      <c r="AB25" s="7">
        <f t="shared" si="9"/>
        <v>5826</v>
      </c>
      <c r="AC25" s="42">
        <f t="shared" si="10"/>
        <v>443.17</v>
      </c>
      <c r="AE25" s="9">
        <v>8738</v>
      </c>
    </row>
    <row r="26" spans="1:31" ht="15.5" x14ac:dyDescent="0.35">
      <c r="A26" s="13">
        <v>44129</v>
      </c>
      <c r="B26" s="7">
        <v>0</v>
      </c>
      <c r="C26" s="7">
        <f t="shared" si="0"/>
        <v>0</v>
      </c>
      <c r="D26" s="7">
        <f t="shared" si="1"/>
        <v>8</v>
      </c>
      <c r="E26" s="7">
        <v>74</v>
      </c>
      <c r="F26" s="7">
        <v>0</v>
      </c>
      <c r="G26" s="7">
        <f t="shared" si="2"/>
        <v>0</v>
      </c>
      <c r="H26" s="7">
        <f t="shared" si="3"/>
        <v>196.71</v>
      </c>
      <c r="I26" s="7">
        <f t="shared" si="4"/>
        <v>1931</v>
      </c>
      <c r="J26" s="7">
        <f t="shared" si="5"/>
        <v>2896.5</v>
      </c>
      <c r="K26" s="7">
        <f t="shared" si="6"/>
        <v>3475.8</v>
      </c>
      <c r="L26" s="7">
        <f t="shared" si="7"/>
        <v>3862</v>
      </c>
      <c r="M26" s="7">
        <f t="shared" si="7"/>
        <v>191.33</v>
      </c>
      <c r="N26" s="9">
        <v>0</v>
      </c>
      <c r="O26" s="9">
        <v>0</v>
      </c>
      <c r="P26" s="7"/>
      <c r="Q26" s="7">
        <f t="shared" si="8"/>
        <v>401.98</v>
      </c>
      <c r="R26" s="7"/>
      <c r="S26" s="7">
        <v>707</v>
      </c>
      <c r="T26" s="7">
        <v>1060.5</v>
      </c>
      <c r="U26" s="7">
        <v>1272.5999999999999</v>
      </c>
      <c r="V26" s="7">
        <v>1414</v>
      </c>
      <c r="W26" s="7"/>
      <c r="X26" s="7"/>
      <c r="Y26" s="7"/>
      <c r="Z26" s="7"/>
      <c r="AA26" s="7">
        <v>6038</v>
      </c>
      <c r="AB26" s="7">
        <f t="shared" si="9"/>
        <v>5826</v>
      </c>
      <c r="AC26" s="42">
        <f t="shared" si="10"/>
        <v>443.17</v>
      </c>
      <c r="AE26" s="9">
        <v>8738</v>
      </c>
    </row>
    <row r="27" spans="1:31" ht="15.5" x14ac:dyDescent="0.35">
      <c r="A27" s="13">
        <v>44130</v>
      </c>
      <c r="B27" s="7">
        <v>0</v>
      </c>
      <c r="C27" s="7">
        <f t="shared" si="0"/>
        <v>0</v>
      </c>
      <c r="D27" s="7">
        <f t="shared" si="1"/>
        <v>8</v>
      </c>
      <c r="E27" s="7">
        <v>74</v>
      </c>
      <c r="F27" s="7">
        <v>0</v>
      </c>
      <c r="G27" s="7">
        <f t="shared" si="2"/>
        <v>0</v>
      </c>
      <c r="H27" s="7">
        <f t="shared" si="3"/>
        <v>196.71</v>
      </c>
      <c r="I27" s="7">
        <f t="shared" si="4"/>
        <v>1931</v>
      </c>
      <c r="J27" s="7">
        <f t="shared" si="5"/>
        <v>2896.5</v>
      </c>
      <c r="K27" s="7">
        <f t="shared" si="6"/>
        <v>3475.8</v>
      </c>
      <c r="L27" s="7">
        <f t="shared" si="7"/>
        <v>3862</v>
      </c>
      <c r="M27" s="7">
        <f t="shared" si="7"/>
        <v>191.33</v>
      </c>
      <c r="N27" s="9">
        <v>0</v>
      </c>
      <c r="O27" s="9">
        <v>0</v>
      </c>
      <c r="P27" s="7"/>
      <c r="Q27" s="7">
        <f t="shared" si="8"/>
        <v>401.98</v>
      </c>
      <c r="R27" s="7"/>
      <c r="S27" s="7">
        <v>707</v>
      </c>
      <c r="T27" s="7">
        <v>1060.5</v>
      </c>
      <c r="U27" s="7">
        <v>1272.5999999999999</v>
      </c>
      <c r="V27" s="7">
        <v>1414</v>
      </c>
      <c r="W27" s="7"/>
      <c r="X27" s="7"/>
      <c r="Y27" s="7"/>
      <c r="Z27" s="7"/>
      <c r="AA27" s="7">
        <v>6038</v>
      </c>
      <c r="AB27" s="7">
        <f t="shared" si="9"/>
        <v>5826</v>
      </c>
      <c r="AC27" s="42">
        <f t="shared" si="10"/>
        <v>443.17</v>
      </c>
      <c r="AE27" s="9">
        <v>8738</v>
      </c>
    </row>
    <row r="28" spans="1:31" ht="15.5" x14ac:dyDescent="0.35">
      <c r="A28" s="13">
        <v>44131</v>
      </c>
      <c r="B28" s="7">
        <v>0</v>
      </c>
      <c r="C28" s="7">
        <f t="shared" si="0"/>
        <v>0</v>
      </c>
      <c r="D28" s="7">
        <f t="shared" si="1"/>
        <v>8</v>
      </c>
      <c r="E28" s="7">
        <v>74</v>
      </c>
      <c r="F28" s="7">
        <v>0</v>
      </c>
      <c r="G28" s="7">
        <f t="shared" si="2"/>
        <v>0</v>
      </c>
      <c r="H28" s="7">
        <f t="shared" si="3"/>
        <v>196.71</v>
      </c>
      <c r="I28" s="7">
        <f t="shared" si="4"/>
        <v>1931</v>
      </c>
      <c r="J28" s="7">
        <f t="shared" si="5"/>
        <v>2896.5</v>
      </c>
      <c r="K28" s="7">
        <f t="shared" si="6"/>
        <v>3475.8</v>
      </c>
      <c r="L28" s="7">
        <f t="shared" si="7"/>
        <v>3862</v>
      </c>
      <c r="M28" s="7">
        <f t="shared" si="7"/>
        <v>191.33</v>
      </c>
      <c r="N28" s="9">
        <v>0</v>
      </c>
      <c r="O28" s="9">
        <v>0</v>
      </c>
      <c r="P28" s="7"/>
      <c r="Q28" s="7">
        <f t="shared" si="8"/>
        <v>401.98</v>
      </c>
      <c r="R28" s="7"/>
      <c r="S28" s="7">
        <v>707</v>
      </c>
      <c r="T28" s="7">
        <v>1060.5</v>
      </c>
      <c r="U28" s="7">
        <v>1272.5999999999999</v>
      </c>
      <c r="V28" s="7">
        <v>1414</v>
      </c>
      <c r="W28" s="7"/>
      <c r="X28" s="7"/>
      <c r="Y28" s="7"/>
      <c r="Z28" s="7"/>
      <c r="AA28" s="7">
        <v>6038</v>
      </c>
      <c r="AB28" s="7">
        <f t="shared" si="9"/>
        <v>5826</v>
      </c>
      <c r="AC28" s="42">
        <f t="shared" si="10"/>
        <v>443.17</v>
      </c>
      <c r="AE28" s="9">
        <v>8738</v>
      </c>
    </row>
    <row r="29" spans="1:31" ht="15.5" x14ac:dyDescent="0.35">
      <c r="A29" s="13">
        <v>44132</v>
      </c>
      <c r="B29" s="7">
        <v>0</v>
      </c>
      <c r="C29" s="7">
        <f t="shared" si="0"/>
        <v>0</v>
      </c>
      <c r="D29" s="7">
        <f t="shared" si="1"/>
        <v>8</v>
      </c>
      <c r="E29" s="7">
        <v>74</v>
      </c>
      <c r="F29" s="7">
        <v>0</v>
      </c>
      <c r="G29" s="7">
        <f t="shared" si="2"/>
        <v>0</v>
      </c>
      <c r="H29" s="7">
        <f t="shared" si="3"/>
        <v>196.71</v>
      </c>
      <c r="I29" s="7">
        <f t="shared" si="4"/>
        <v>1931</v>
      </c>
      <c r="J29" s="7">
        <f t="shared" si="5"/>
        <v>2896.5</v>
      </c>
      <c r="K29" s="7">
        <f t="shared" si="6"/>
        <v>3475.8</v>
      </c>
      <c r="L29" s="7">
        <f t="shared" si="7"/>
        <v>3862</v>
      </c>
      <c r="M29" s="7">
        <f t="shared" si="7"/>
        <v>191.33</v>
      </c>
      <c r="N29" s="9">
        <v>0</v>
      </c>
      <c r="O29" s="9">
        <v>0</v>
      </c>
      <c r="P29" s="7"/>
      <c r="Q29" s="7">
        <f t="shared" si="8"/>
        <v>401.98</v>
      </c>
      <c r="R29" s="7"/>
      <c r="S29" s="7">
        <v>707</v>
      </c>
      <c r="T29" s="7">
        <v>1060.5</v>
      </c>
      <c r="U29" s="7">
        <v>1272.5999999999999</v>
      </c>
      <c r="V29" s="7">
        <v>1414</v>
      </c>
      <c r="W29" s="7"/>
      <c r="X29" s="7"/>
      <c r="Y29" s="7"/>
      <c r="Z29" s="7"/>
      <c r="AA29" s="7">
        <v>6038</v>
      </c>
      <c r="AB29" s="7">
        <f t="shared" si="9"/>
        <v>5826</v>
      </c>
      <c r="AC29" s="42">
        <f t="shared" si="10"/>
        <v>443.17</v>
      </c>
      <c r="AE29" s="9">
        <v>8738</v>
      </c>
    </row>
    <row r="30" spans="1:31" ht="15.5" x14ac:dyDescent="0.35">
      <c r="A30" s="13">
        <v>44133</v>
      </c>
      <c r="B30" s="7">
        <v>0</v>
      </c>
      <c r="C30" s="7">
        <f t="shared" si="0"/>
        <v>0</v>
      </c>
      <c r="D30" s="7">
        <f t="shared" si="1"/>
        <v>8</v>
      </c>
      <c r="E30" s="7">
        <v>74</v>
      </c>
      <c r="F30" s="7">
        <v>0</v>
      </c>
      <c r="G30" s="7">
        <f t="shared" si="2"/>
        <v>0</v>
      </c>
      <c r="H30" s="7">
        <f t="shared" si="3"/>
        <v>196.71</v>
      </c>
      <c r="I30" s="7">
        <f t="shared" si="4"/>
        <v>1931</v>
      </c>
      <c r="J30" s="7">
        <f t="shared" si="5"/>
        <v>2896.5</v>
      </c>
      <c r="K30" s="7">
        <f t="shared" si="6"/>
        <v>3475.8</v>
      </c>
      <c r="L30" s="7">
        <f t="shared" si="7"/>
        <v>3862</v>
      </c>
      <c r="M30" s="7">
        <f t="shared" si="7"/>
        <v>191.33</v>
      </c>
      <c r="N30" s="9">
        <v>0</v>
      </c>
      <c r="O30" s="9">
        <v>0</v>
      </c>
      <c r="P30" s="7"/>
      <c r="Q30" s="7">
        <f t="shared" si="8"/>
        <v>401.98</v>
      </c>
      <c r="R30" s="7"/>
      <c r="S30" s="7">
        <v>707</v>
      </c>
      <c r="T30" s="7">
        <v>1060.5</v>
      </c>
      <c r="U30" s="7">
        <v>1272.5999999999999</v>
      </c>
      <c r="V30" s="7">
        <v>1414</v>
      </c>
      <c r="W30" s="7"/>
      <c r="X30" s="7"/>
      <c r="Y30" s="7"/>
      <c r="Z30" s="7"/>
      <c r="AA30" s="7">
        <v>6038</v>
      </c>
      <c r="AB30" s="7">
        <f t="shared" si="9"/>
        <v>5826</v>
      </c>
      <c r="AC30" s="42">
        <f t="shared" si="10"/>
        <v>443.17</v>
      </c>
      <c r="AE30" s="9">
        <v>8738</v>
      </c>
    </row>
    <row r="31" spans="1:31" ht="15.5" x14ac:dyDescent="0.35">
      <c r="A31" s="13">
        <v>44134</v>
      </c>
      <c r="B31" s="7">
        <v>0</v>
      </c>
      <c r="C31" s="7">
        <f t="shared" si="0"/>
        <v>0</v>
      </c>
      <c r="D31" s="7">
        <f t="shared" si="1"/>
        <v>8</v>
      </c>
      <c r="E31" s="7">
        <v>74</v>
      </c>
      <c r="F31" s="7">
        <v>0</v>
      </c>
      <c r="G31" s="7">
        <f t="shared" si="2"/>
        <v>0</v>
      </c>
      <c r="H31" s="7">
        <f t="shared" si="3"/>
        <v>196.71</v>
      </c>
      <c r="I31" s="7">
        <f t="shared" si="4"/>
        <v>1931</v>
      </c>
      <c r="J31" s="7">
        <f t="shared" si="5"/>
        <v>2896.5</v>
      </c>
      <c r="K31" s="7">
        <f t="shared" si="6"/>
        <v>3475.8</v>
      </c>
      <c r="L31" s="7">
        <f t="shared" si="7"/>
        <v>3862</v>
      </c>
      <c r="M31" s="7">
        <f t="shared" si="7"/>
        <v>191.33</v>
      </c>
      <c r="N31" s="9">
        <v>0</v>
      </c>
      <c r="O31" s="9">
        <v>0</v>
      </c>
      <c r="P31" s="7"/>
      <c r="Q31" s="7">
        <f t="shared" si="8"/>
        <v>401.98</v>
      </c>
      <c r="R31" s="7"/>
      <c r="S31" s="7">
        <v>707</v>
      </c>
      <c r="T31" s="7">
        <v>1060.5</v>
      </c>
      <c r="U31" s="7">
        <v>1272.5999999999999</v>
      </c>
      <c r="V31" s="7">
        <v>1414</v>
      </c>
      <c r="W31" s="7"/>
      <c r="X31" s="7"/>
      <c r="Y31" s="7"/>
      <c r="Z31" s="7"/>
      <c r="AA31" s="7">
        <v>6038</v>
      </c>
      <c r="AB31" s="7">
        <f t="shared" si="9"/>
        <v>5826</v>
      </c>
      <c r="AC31" s="42">
        <f t="shared" si="10"/>
        <v>443.17</v>
      </c>
      <c r="AE31" s="9">
        <v>8738</v>
      </c>
    </row>
    <row r="32" spans="1:31" ht="15.5" x14ac:dyDescent="0.35">
      <c r="A32" s="13">
        <v>44135</v>
      </c>
      <c r="B32" s="7">
        <v>0</v>
      </c>
      <c r="C32" s="7">
        <f t="shared" si="0"/>
        <v>0</v>
      </c>
      <c r="D32" s="7">
        <f t="shared" si="1"/>
        <v>8</v>
      </c>
      <c r="E32" s="7">
        <v>74</v>
      </c>
      <c r="F32" s="7">
        <v>0</v>
      </c>
      <c r="G32" s="7">
        <f t="shared" si="2"/>
        <v>0</v>
      </c>
      <c r="H32" s="7">
        <f t="shared" si="3"/>
        <v>196.71</v>
      </c>
      <c r="I32" s="7">
        <f t="shared" si="4"/>
        <v>1931</v>
      </c>
      <c r="J32" s="7">
        <f t="shared" si="5"/>
        <v>2896.5</v>
      </c>
      <c r="K32" s="7">
        <f t="shared" si="6"/>
        <v>3475.8</v>
      </c>
      <c r="L32" s="7">
        <f t="shared" si="7"/>
        <v>3862</v>
      </c>
      <c r="M32" s="7">
        <f t="shared" si="7"/>
        <v>191.33</v>
      </c>
      <c r="N32" s="9">
        <v>0</v>
      </c>
      <c r="O32" s="9">
        <v>0</v>
      </c>
      <c r="P32" s="7"/>
      <c r="Q32" s="7">
        <f t="shared" si="8"/>
        <v>401.98</v>
      </c>
      <c r="R32" s="7"/>
      <c r="S32" s="7">
        <v>707</v>
      </c>
      <c r="T32" s="7">
        <v>1060.5</v>
      </c>
      <c r="U32" s="7">
        <v>1272.5999999999999</v>
      </c>
      <c r="V32" s="7">
        <v>1414</v>
      </c>
      <c r="W32" s="7"/>
      <c r="X32" s="7"/>
      <c r="Y32" s="7"/>
      <c r="Z32" s="7"/>
      <c r="AA32" s="7">
        <v>6038</v>
      </c>
      <c r="AB32" s="7">
        <f t="shared" si="9"/>
        <v>5826</v>
      </c>
      <c r="AC32" s="42">
        <f t="shared" si="10"/>
        <v>443.17</v>
      </c>
      <c r="AE32" s="9">
        <v>8738</v>
      </c>
    </row>
    <row r="33" spans="1:31" ht="15.5" x14ac:dyDescent="0.35">
      <c r="A33" s="13">
        <v>44136</v>
      </c>
      <c r="B33" s="7">
        <v>0</v>
      </c>
      <c r="C33" s="7">
        <f t="shared" si="0"/>
        <v>0</v>
      </c>
      <c r="D33" s="7">
        <f t="shared" si="1"/>
        <v>8</v>
      </c>
      <c r="E33" s="7">
        <v>74</v>
      </c>
      <c r="F33" s="7">
        <v>0</v>
      </c>
      <c r="G33" s="7">
        <f t="shared" si="2"/>
        <v>0</v>
      </c>
      <c r="H33" s="7">
        <f t="shared" si="3"/>
        <v>196.71</v>
      </c>
      <c r="I33" s="7">
        <f t="shared" si="4"/>
        <v>1931</v>
      </c>
      <c r="J33" s="7">
        <f t="shared" si="5"/>
        <v>2896.5</v>
      </c>
      <c r="K33" s="7">
        <f t="shared" si="6"/>
        <v>3475.8</v>
      </c>
      <c r="L33" s="7">
        <f t="shared" si="7"/>
        <v>3862</v>
      </c>
      <c r="M33" s="7">
        <f t="shared" si="7"/>
        <v>191.33</v>
      </c>
      <c r="N33" s="9">
        <v>0</v>
      </c>
      <c r="O33" s="9">
        <v>0</v>
      </c>
      <c r="P33" s="7"/>
      <c r="Q33" s="7">
        <f t="shared" si="8"/>
        <v>401.98</v>
      </c>
      <c r="R33" s="7"/>
      <c r="S33" s="7">
        <v>707</v>
      </c>
      <c r="T33" s="7">
        <v>1060.5</v>
      </c>
      <c r="U33" s="7">
        <v>1272.5999999999999</v>
      </c>
      <c r="V33" s="7">
        <v>1414</v>
      </c>
      <c r="W33" s="7"/>
      <c r="X33" s="7"/>
      <c r="Y33" s="7"/>
      <c r="Z33" s="7"/>
      <c r="AA33" s="7">
        <v>6038</v>
      </c>
      <c r="AB33" s="7">
        <f t="shared" si="9"/>
        <v>5826</v>
      </c>
      <c r="AC33" s="42">
        <f t="shared" si="10"/>
        <v>443.17</v>
      </c>
      <c r="AE33" s="9">
        <v>8738</v>
      </c>
    </row>
    <row r="34" spans="1:31" ht="15.5" x14ac:dyDescent="0.35">
      <c r="A34" s="13">
        <v>44137</v>
      </c>
      <c r="B34" s="7">
        <v>0</v>
      </c>
      <c r="C34" s="7">
        <f t="shared" si="0"/>
        <v>0</v>
      </c>
      <c r="D34" s="7">
        <f t="shared" si="1"/>
        <v>8</v>
      </c>
      <c r="E34" s="7">
        <v>74</v>
      </c>
      <c r="F34" s="7">
        <v>0</v>
      </c>
      <c r="G34" s="7">
        <f t="shared" si="2"/>
        <v>0</v>
      </c>
      <c r="H34" s="7">
        <f t="shared" si="3"/>
        <v>196.71</v>
      </c>
      <c r="I34" s="7">
        <f t="shared" si="4"/>
        <v>1931</v>
      </c>
      <c r="J34" s="7">
        <f t="shared" si="5"/>
        <v>2896.5</v>
      </c>
      <c r="K34" s="7">
        <f t="shared" si="6"/>
        <v>3475.8</v>
      </c>
      <c r="L34" s="7">
        <f t="shared" si="7"/>
        <v>3862</v>
      </c>
      <c r="M34" s="7">
        <f t="shared" si="7"/>
        <v>191.33</v>
      </c>
      <c r="N34" s="9">
        <v>0</v>
      </c>
      <c r="O34" s="9">
        <v>0</v>
      </c>
      <c r="P34" s="7"/>
      <c r="Q34" s="7">
        <f t="shared" si="8"/>
        <v>401.98</v>
      </c>
      <c r="R34" s="7"/>
      <c r="S34" s="7">
        <v>707</v>
      </c>
      <c r="T34" s="7">
        <v>1060.5</v>
      </c>
      <c r="U34" s="7">
        <v>1272.5999999999999</v>
      </c>
      <c r="V34" s="7">
        <v>1414</v>
      </c>
      <c r="W34" s="7"/>
      <c r="X34" s="7"/>
      <c r="Y34" s="7"/>
      <c r="Z34" s="7"/>
      <c r="AA34" s="7">
        <v>6038</v>
      </c>
      <c r="AB34" s="7">
        <f t="shared" si="9"/>
        <v>5826</v>
      </c>
      <c r="AC34" s="42">
        <f t="shared" si="10"/>
        <v>443.17</v>
      </c>
      <c r="AE34" s="9">
        <v>8738</v>
      </c>
    </row>
    <row r="35" spans="1:31" ht="15.5" x14ac:dyDescent="0.35">
      <c r="A35" s="13">
        <v>44138</v>
      </c>
      <c r="B35" s="7">
        <v>0</v>
      </c>
      <c r="C35" s="7">
        <f t="shared" si="0"/>
        <v>0</v>
      </c>
      <c r="D35" s="7">
        <f t="shared" si="1"/>
        <v>8</v>
      </c>
      <c r="E35" s="7">
        <v>74</v>
      </c>
      <c r="F35" s="7">
        <v>0</v>
      </c>
      <c r="G35" s="7">
        <f t="shared" si="2"/>
        <v>0</v>
      </c>
      <c r="H35" s="7">
        <f t="shared" si="3"/>
        <v>196.71</v>
      </c>
      <c r="I35" s="7">
        <f t="shared" si="4"/>
        <v>1931</v>
      </c>
      <c r="J35" s="7">
        <f t="shared" si="5"/>
        <v>2896.5</v>
      </c>
      <c r="K35" s="7">
        <f t="shared" si="6"/>
        <v>3475.8</v>
      </c>
      <c r="L35" s="7">
        <f t="shared" si="7"/>
        <v>3862</v>
      </c>
      <c r="M35" s="7">
        <f t="shared" si="7"/>
        <v>191.33</v>
      </c>
      <c r="N35" s="9">
        <v>0</v>
      </c>
      <c r="O35" s="9">
        <v>0</v>
      </c>
      <c r="P35" s="7"/>
      <c r="Q35" s="7">
        <f t="shared" si="8"/>
        <v>401.98</v>
      </c>
      <c r="R35" s="7"/>
      <c r="S35" s="7">
        <v>707</v>
      </c>
      <c r="T35" s="7">
        <v>1060.5</v>
      </c>
      <c r="U35" s="7">
        <v>1272.5999999999999</v>
      </c>
      <c r="V35" s="7">
        <v>1414</v>
      </c>
      <c r="W35" s="7"/>
      <c r="X35" s="7"/>
      <c r="Y35" s="7"/>
      <c r="Z35" s="7"/>
      <c r="AA35" s="7">
        <v>6038</v>
      </c>
      <c r="AB35" s="7">
        <f t="shared" si="9"/>
        <v>5826</v>
      </c>
      <c r="AC35" s="42">
        <f t="shared" si="10"/>
        <v>443.17</v>
      </c>
      <c r="AE35" s="9">
        <v>8738</v>
      </c>
    </row>
    <row r="36" spans="1:31" ht="15.5" x14ac:dyDescent="0.35">
      <c r="A36" s="13">
        <v>44139</v>
      </c>
      <c r="B36" s="7">
        <v>0</v>
      </c>
      <c r="C36" s="7">
        <f t="shared" si="0"/>
        <v>0</v>
      </c>
      <c r="D36" s="7">
        <f t="shared" si="1"/>
        <v>8</v>
      </c>
      <c r="E36" s="7">
        <v>74</v>
      </c>
      <c r="F36" s="7">
        <v>0</v>
      </c>
      <c r="G36" s="7">
        <f t="shared" si="2"/>
        <v>0</v>
      </c>
      <c r="H36" s="7">
        <f t="shared" si="3"/>
        <v>196.71</v>
      </c>
      <c r="I36" s="7">
        <f t="shared" si="4"/>
        <v>1931</v>
      </c>
      <c r="J36" s="7">
        <f t="shared" si="5"/>
        <v>2896.5</v>
      </c>
      <c r="K36" s="7">
        <f t="shared" si="6"/>
        <v>3475.8</v>
      </c>
      <c r="L36" s="7">
        <f t="shared" si="7"/>
        <v>3862</v>
      </c>
      <c r="M36" s="7">
        <f t="shared" si="7"/>
        <v>191.33</v>
      </c>
      <c r="N36" s="9">
        <v>0</v>
      </c>
      <c r="O36" s="9">
        <v>0</v>
      </c>
      <c r="P36" s="7"/>
      <c r="Q36" s="7">
        <f t="shared" si="8"/>
        <v>401.98</v>
      </c>
      <c r="R36" s="7"/>
      <c r="S36" s="7">
        <v>707</v>
      </c>
      <c r="T36" s="7">
        <v>1060.5</v>
      </c>
      <c r="U36" s="7">
        <v>1272.5999999999999</v>
      </c>
      <c r="V36" s="7">
        <v>1414</v>
      </c>
      <c r="W36" s="7"/>
      <c r="X36" s="7"/>
      <c r="Y36" s="7"/>
      <c r="Z36" s="7"/>
      <c r="AA36" s="7">
        <v>6038</v>
      </c>
      <c r="AB36" s="7">
        <f t="shared" si="9"/>
        <v>5826</v>
      </c>
      <c r="AC36" s="42">
        <f t="shared" si="10"/>
        <v>443.17</v>
      </c>
      <c r="AE36" s="9">
        <v>8738</v>
      </c>
    </row>
    <row r="37" spans="1:31" ht="15.5" x14ac:dyDescent="0.35">
      <c r="A37" s="13">
        <v>44140</v>
      </c>
      <c r="B37" s="7">
        <v>0</v>
      </c>
      <c r="C37" s="7">
        <f t="shared" si="0"/>
        <v>0</v>
      </c>
      <c r="D37" s="7">
        <f t="shared" si="1"/>
        <v>8</v>
      </c>
      <c r="E37" s="7">
        <v>74</v>
      </c>
      <c r="F37" s="7">
        <v>0</v>
      </c>
      <c r="G37" s="7">
        <f t="shared" si="2"/>
        <v>0</v>
      </c>
      <c r="H37" s="7">
        <f t="shared" si="3"/>
        <v>196.71</v>
      </c>
      <c r="I37" s="7">
        <f t="shared" si="4"/>
        <v>1931</v>
      </c>
      <c r="J37" s="7">
        <f t="shared" si="5"/>
        <v>2896.5</v>
      </c>
      <c r="K37" s="7">
        <f t="shared" si="6"/>
        <v>3475.8</v>
      </c>
      <c r="L37" s="7">
        <f t="shared" si="7"/>
        <v>3862</v>
      </c>
      <c r="M37" s="7">
        <f t="shared" si="7"/>
        <v>191.33</v>
      </c>
      <c r="N37" s="9">
        <v>0</v>
      </c>
      <c r="O37" s="9">
        <v>0</v>
      </c>
      <c r="P37" s="7"/>
      <c r="Q37" s="7">
        <f t="shared" si="8"/>
        <v>401.98</v>
      </c>
      <c r="R37" s="7"/>
      <c r="S37" s="7">
        <v>707</v>
      </c>
      <c r="T37" s="7">
        <v>1060.5</v>
      </c>
      <c r="U37" s="7">
        <v>1272.5999999999999</v>
      </c>
      <c r="V37" s="7">
        <v>1414</v>
      </c>
      <c r="W37" s="7"/>
      <c r="X37" s="7"/>
      <c r="Y37" s="7"/>
      <c r="Z37" s="7"/>
      <c r="AA37" s="7">
        <v>6038</v>
      </c>
      <c r="AB37" s="7">
        <f t="shared" si="9"/>
        <v>5826</v>
      </c>
      <c r="AC37" s="42">
        <f t="shared" si="10"/>
        <v>443.17</v>
      </c>
      <c r="AE37" s="9">
        <v>8738</v>
      </c>
    </row>
    <row r="38" spans="1:31" ht="15.5" x14ac:dyDescent="0.35">
      <c r="A38" s="13">
        <v>44141</v>
      </c>
      <c r="B38" s="7">
        <v>0</v>
      </c>
      <c r="C38" s="7">
        <f t="shared" si="0"/>
        <v>0</v>
      </c>
      <c r="D38" s="7">
        <f t="shared" si="1"/>
        <v>8</v>
      </c>
      <c r="E38" s="7">
        <v>74</v>
      </c>
      <c r="F38" s="7">
        <v>0</v>
      </c>
      <c r="G38" s="7">
        <f t="shared" si="2"/>
        <v>0</v>
      </c>
      <c r="H38" s="7">
        <f t="shared" si="3"/>
        <v>196.71</v>
      </c>
      <c r="I38" s="7">
        <f t="shared" si="4"/>
        <v>1931</v>
      </c>
      <c r="J38" s="7">
        <f t="shared" si="5"/>
        <v>2896.5</v>
      </c>
      <c r="K38" s="7">
        <f t="shared" si="6"/>
        <v>3475.8</v>
      </c>
      <c r="L38" s="7">
        <f t="shared" si="7"/>
        <v>3862</v>
      </c>
      <c r="M38" s="7">
        <f t="shared" si="7"/>
        <v>191.33</v>
      </c>
      <c r="N38" s="9">
        <v>0</v>
      </c>
      <c r="O38" s="9">
        <v>0</v>
      </c>
      <c r="P38" s="7"/>
      <c r="Q38" s="7">
        <f t="shared" si="8"/>
        <v>401.98</v>
      </c>
      <c r="R38" s="7"/>
      <c r="S38" s="7">
        <v>707</v>
      </c>
      <c r="T38" s="7">
        <v>1060.5</v>
      </c>
      <c r="U38" s="7">
        <v>1272.5999999999999</v>
      </c>
      <c r="V38" s="7">
        <v>1414</v>
      </c>
      <c r="W38" s="7"/>
      <c r="X38" s="7"/>
      <c r="Y38" s="7"/>
      <c r="Z38" s="7"/>
      <c r="AA38" s="7">
        <v>6038</v>
      </c>
      <c r="AB38" s="7">
        <f t="shared" si="9"/>
        <v>5826</v>
      </c>
      <c r="AC38" s="42">
        <f t="shared" si="10"/>
        <v>443.17</v>
      </c>
      <c r="AE38" s="9">
        <v>8738</v>
      </c>
    </row>
    <row r="39" spans="1:31" ht="15.5" x14ac:dyDescent="0.35">
      <c r="A39" s="13">
        <v>44142</v>
      </c>
      <c r="B39" s="7">
        <v>0</v>
      </c>
      <c r="C39" s="7">
        <f t="shared" si="0"/>
        <v>0</v>
      </c>
      <c r="D39" s="7">
        <f t="shared" si="1"/>
        <v>8</v>
      </c>
      <c r="E39" s="7">
        <v>74</v>
      </c>
      <c r="F39" s="7">
        <v>0</v>
      </c>
      <c r="G39" s="7">
        <f t="shared" si="2"/>
        <v>0</v>
      </c>
      <c r="H39" s="7">
        <f t="shared" si="3"/>
        <v>196.71</v>
      </c>
      <c r="I39" s="7">
        <f t="shared" si="4"/>
        <v>1931</v>
      </c>
      <c r="J39" s="7">
        <f t="shared" si="5"/>
        <v>2896.5</v>
      </c>
      <c r="K39" s="7">
        <f t="shared" si="6"/>
        <v>3475.8</v>
      </c>
      <c r="L39" s="7">
        <f t="shared" si="7"/>
        <v>3862</v>
      </c>
      <c r="M39" s="7">
        <f t="shared" si="7"/>
        <v>191.33</v>
      </c>
      <c r="N39" s="9">
        <v>0</v>
      </c>
      <c r="O39" s="9">
        <v>0</v>
      </c>
      <c r="P39" s="7"/>
      <c r="Q39" s="7">
        <f t="shared" si="8"/>
        <v>401.98</v>
      </c>
      <c r="R39" s="7"/>
      <c r="S39" s="7">
        <v>707</v>
      </c>
      <c r="T39" s="7">
        <v>1060.5</v>
      </c>
      <c r="U39" s="7">
        <v>1272.5999999999999</v>
      </c>
      <c r="V39" s="7">
        <v>1414</v>
      </c>
      <c r="W39" s="7"/>
      <c r="X39" s="7"/>
      <c r="Y39" s="7"/>
      <c r="Z39" s="7"/>
      <c r="AA39" s="7">
        <v>6038</v>
      </c>
      <c r="AB39" s="7">
        <f t="shared" si="9"/>
        <v>5826</v>
      </c>
      <c r="AC39" s="42">
        <f t="shared" si="10"/>
        <v>443.17</v>
      </c>
      <c r="AE39" s="9">
        <v>8738</v>
      </c>
    </row>
    <row r="40" spans="1:31" ht="15.5" x14ac:dyDescent="0.35">
      <c r="A40" s="13">
        <v>44143</v>
      </c>
      <c r="B40" s="7">
        <v>0</v>
      </c>
      <c r="C40" s="7">
        <f t="shared" si="0"/>
        <v>0</v>
      </c>
      <c r="D40" s="7">
        <f t="shared" si="1"/>
        <v>8</v>
      </c>
      <c r="E40" s="7">
        <v>74</v>
      </c>
      <c r="F40" s="7">
        <v>0</v>
      </c>
      <c r="G40" s="7">
        <f t="shared" si="2"/>
        <v>0</v>
      </c>
      <c r="H40" s="7">
        <f t="shared" si="3"/>
        <v>196.71</v>
      </c>
      <c r="I40" s="7">
        <f t="shared" si="4"/>
        <v>1931</v>
      </c>
      <c r="J40" s="7">
        <f t="shared" si="5"/>
        <v>2896.5</v>
      </c>
      <c r="K40" s="7">
        <f t="shared" si="6"/>
        <v>3475.8</v>
      </c>
      <c r="L40" s="7">
        <f t="shared" si="7"/>
        <v>3862</v>
      </c>
      <c r="M40" s="7">
        <f t="shared" si="7"/>
        <v>191.33</v>
      </c>
      <c r="N40" s="9">
        <v>0</v>
      </c>
      <c r="O40" s="9">
        <v>0</v>
      </c>
      <c r="P40" s="7"/>
      <c r="Q40" s="7">
        <f t="shared" si="8"/>
        <v>401.98</v>
      </c>
      <c r="R40" s="7"/>
      <c r="S40" s="7">
        <v>707</v>
      </c>
      <c r="T40" s="7">
        <v>1060.5</v>
      </c>
      <c r="U40" s="7">
        <v>1272.5999999999999</v>
      </c>
      <c r="V40" s="7">
        <v>1414</v>
      </c>
      <c r="W40" s="7"/>
      <c r="X40" s="7"/>
      <c r="Y40" s="7"/>
      <c r="Z40" s="7"/>
      <c r="AA40" s="7">
        <v>6038</v>
      </c>
      <c r="AB40" s="7">
        <f t="shared" si="9"/>
        <v>5826</v>
      </c>
      <c r="AC40" s="42">
        <f t="shared" si="10"/>
        <v>443.17</v>
      </c>
      <c r="AE40" s="9">
        <v>8738</v>
      </c>
    </row>
    <row r="41" spans="1:31" ht="15.5" x14ac:dyDescent="0.35">
      <c r="A41" s="13">
        <v>44144</v>
      </c>
      <c r="B41" s="7">
        <v>0</v>
      </c>
      <c r="C41" s="7">
        <f t="shared" si="0"/>
        <v>0</v>
      </c>
      <c r="D41" s="7">
        <f t="shared" si="1"/>
        <v>8</v>
      </c>
      <c r="E41" s="7">
        <v>74</v>
      </c>
      <c r="F41" s="7">
        <v>0</v>
      </c>
      <c r="G41" s="7">
        <f t="shared" si="2"/>
        <v>0</v>
      </c>
      <c r="H41" s="7">
        <f t="shared" si="3"/>
        <v>196.71</v>
      </c>
      <c r="I41" s="7">
        <f t="shared" si="4"/>
        <v>1931</v>
      </c>
      <c r="J41" s="7">
        <f t="shared" si="5"/>
        <v>2896.5</v>
      </c>
      <c r="K41" s="7">
        <f t="shared" si="6"/>
        <v>3475.8</v>
      </c>
      <c r="L41" s="7">
        <f t="shared" si="7"/>
        <v>3862</v>
      </c>
      <c r="M41" s="7">
        <f t="shared" si="7"/>
        <v>191.33</v>
      </c>
      <c r="N41" s="9">
        <v>0</v>
      </c>
      <c r="O41" s="9">
        <v>0</v>
      </c>
      <c r="P41" s="7"/>
      <c r="Q41" s="7">
        <f t="shared" si="8"/>
        <v>401.98</v>
      </c>
      <c r="R41" s="7"/>
      <c r="S41" s="7">
        <v>707</v>
      </c>
      <c r="T41" s="7">
        <v>1060.5</v>
      </c>
      <c r="U41" s="7">
        <v>1272.5999999999999</v>
      </c>
      <c r="V41" s="7">
        <v>1414</v>
      </c>
      <c r="W41" s="7"/>
      <c r="X41" s="7"/>
      <c r="Y41" s="7"/>
      <c r="Z41" s="7"/>
      <c r="AA41" s="7">
        <v>6038</v>
      </c>
      <c r="AB41" s="7">
        <f t="shared" si="9"/>
        <v>5826</v>
      </c>
      <c r="AC41" s="42">
        <f t="shared" si="10"/>
        <v>443.17</v>
      </c>
      <c r="AE41" s="9">
        <v>8738</v>
      </c>
    </row>
    <row r="42" spans="1:31" ht="15.5" x14ac:dyDescent="0.35">
      <c r="A42" s="13">
        <v>44145</v>
      </c>
      <c r="B42" s="7">
        <v>0</v>
      </c>
      <c r="C42" s="7">
        <f t="shared" si="0"/>
        <v>0</v>
      </c>
      <c r="D42" s="7">
        <f t="shared" si="1"/>
        <v>8</v>
      </c>
      <c r="E42" s="7">
        <v>74</v>
      </c>
      <c r="F42" s="7">
        <v>0</v>
      </c>
      <c r="G42" s="7">
        <f t="shared" si="2"/>
        <v>0</v>
      </c>
      <c r="H42" s="7">
        <f t="shared" si="3"/>
        <v>196.71</v>
      </c>
      <c r="I42" s="7">
        <f t="shared" si="4"/>
        <v>1931</v>
      </c>
      <c r="J42" s="7">
        <f t="shared" si="5"/>
        <v>2896.5</v>
      </c>
      <c r="K42" s="7">
        <f t="shared" si="6"/>
        <v>3475.8</v>
      </c>
      <c r="L42" s="7">
        <f t="shared" si="7"/>
        <v>3862</v>
      </c>
      <c r="M42" s="7">
        <f t="shared" si="7"/>
        <v>191.33</v>
      </c>
      <c r="N42" s="9">
        <v>0</v>
      </c>
      <c r="O42" s="9">
        <v>0</v>
      </c>
      <c r="P42" s="7"/>
      <c r="Q42" s="7">
        <f t="shared" si="8"/>
        <v>401.98</v>
      </c>
      <c r="R42" s="7"/>
      <c r="S42" s="7">
        <v>707</v>
      </c>
      <c r="T42" s="7">
        <v>1060.5</v>
      </c>
      <c r="U42" s="7">
        <v>1272.5999999999999</v>
      </c>
      <c r="V42" s="7">
        <v>1414</v>
      </c>
      <c r="W42" s="7"/>
      <c r="X42" s="7"/>
      <c r="Y42" s="7"/>
      <c r="Z42" s="7"/>
      <c r="AA42" s="7">
        <v>6038</v>
      </c>
      <c r="AB42" s="7">
        <f t="shared" si="9"/>
        <v>5826</v>
      </c>
      <c r="AC42" s="42">
        <f t="shared" si="10"/>
        <v>443.17</v>
      </c>
      <c r="AE42" s="9">
        <v>8738</v>
      </c>
    </row>
    <row r="43" spans="1:31" ht="15.5" x14ac:dyDescent="0.35">
      <c r="A43" s="13">
        <v>44146</v>
      </c>
      <c r="B43" s="7">
        <v>0</v>
      </c>
      <c r="C43" s="7">
        <f t="shared" si="0"/>
        <v>0</v>
      </c>
      <c r="D43" s="7">
        <f t="shared" si="1"/>
        <v>8</v>
      </c>
      <c r="E43" s="7">
        <v>74</v>
      </c>
      <c r="F43" s="7">
        <v>0</v>
      </c>
      <c r="G43" s="7">
        <f t="shared" si="2"/>
        <v>0</v>
      </c>
      <c r="H43" s="7">
        <f t="shared" si="3"/>
        <v>196.71</v>
      </c>
      <c r="I43" s="7">
        <f t="shared" si="4"/>
        <v>1931</v>
      </c>
      <c r="J43" s="7">
        <f t="shared" si="5"/>
        <v>2896.5</v>
      </c>
      <c r="K43" s="7">
        <f t="shared" si="6"/>
        <v>3475.8</v>
      </c>
      <c r="L43" s="7">
        <f t="shared" si="7"/>
        <v>3862</v>
      </c>
      <c r="M43" s="7">
        <f t="shared" si="7"/>
        <v>191.33</v>
      </c>
      <c r="N43" s="9">
        <v>0</v>
      </c>
      <c r="O43" s="9">
        <v>0</v>
      </c>
      <c r="P43" s="7"/>
      <c r="Q43" s="7">
        <f t="shared" si="8"/>
        <v>401.98</v>
      </c>
      <c r="R43" s="7"/>
      <c r="S43" s="7">
        <v>707</v>
      </c>
      <c r="T43" s="7">
        <v>1060.5</v>
      </c>
      <c r="U43" s="7">
        <v>1272.5999999999999</v>
      </c>
      <c r="V43" s="7">
        <v>1414</v>
      </c>
      <c r="W43" s="7"/>
      <c r="X43" s="7"/>
      <c r="Y43" s="7"/>
      <c r="Z43" s="7"/>
      <c r="AA43" s="7">
        <v>6038</v>
      </c>
      <c r="AB43" s="7">
        <f t="shared" si="9"/>
        <v>5826</v>
      </c>
      <c r="AC43" s="42">
        <f t="shared" si="10"/>
        <v>443.17</v>
      </c>
      <c r="AE43" s="9">
        <v>8738</v>
      </c>
    </row>
    <row r="44" spans="1:31" ht="15.5" x14ac:dyDescent="0.35">
      <c r="A44" s="13">
        <v>44147</v>
      </c>
      <c r="B44" s="7">
        <v>0</v>
      </c>
      <c r="C44" s="7">
        <f t="shared" si="0"/>
        <v>0</v>
      </c>
      <c r="D44" s="7">
        <f t="shared" si="1"/>
        <v>8</v>
      </c>
      <c r="E44" s="7">
        <v>74</v>
      </c>
      <c r="F44" s="7">
        <v>0</v>
      </c>
      <c r="G44" s="7">
        <f t="shared" si="2"/>
        <v>0</v>
      </c>
      <c r="H44" s="7">
        <f t="shared" si="3"/>
        <v>196.71</v>
      </c>
      <c r="I44" s="7">
        <f t="shared" si="4"/>
        <v>1931</v>
      </c>
      <c r="J44" s="7">
        <f t="shared" si="5"/>
        <v>2896.5</v>
      </c>
      <c r="K44" s="7">
        <f t="shared" si="6"/>
        <v>3475.8</v>
      </c>
      <c r="L44" s="7">
        <f t="shared" si="7"/>
        <v>3862</v>
      </c>
      <c r="M44" s="7">
        <f t="shared" si="7"/>
        <v>191.33</v>
      </c>
      <c r="N44" s="9">
        <v>0</v>
      </c>
      <c r="O44" s="9">
        <v>0</v>
      </c>
      <c r="P44" s="7"/>
      <c r="Q44" s="7">
        <f t="shared" si="8"/>
        <v>401.98</v>
      </c>
      <c r="R44" s="7"/>
      <c r="S44" s="7">
        <v>707</v>
      </c>
      <c r="T44" s="7">
        <v>1060.5</v>
      </c>
      <c r="U44" s="7">
        <v>1272.5999999999999</v>
      </c>
      <c r="V44" s="7">
        <v>1414</v>
      </c>
      <c r="W44" s="7"/>
      <c r="X44" s="7"/>
      <c r="Y44" s="7"/>
      <c r="Z44" s="7"/>
      <c r="AA44" s="7">
        <v>6038</v>
      </c>
      <c r="AB44" s="7">
        <f t="shared" si="9"/>
        <v>5826</v>
      </c>
      <c r="AC44" s="42">
        <f t="shared" si="10"/>
        <v>443.17</v>
      </c>
      <c r="AE44" s="9">
        <v>8738</v>
      </c>
    </row>
    <row r="45" spans="1:31" ht="15.5" x14ac:dyDescent="0.35">
      <c r="A45" s="13">
        <v>44148</v>
      </c>
      <c r="B45" s="7">
        <v>0</v>
      </c>
      <c r="C45" s="7">
        <f t="shared" si="0"/>
        <v>0</v>
      </c>
      <c r="D45" s="7">
        <f t="shared" si="1"/>
        <v>8</v>
      </c>
      <c r="E45" s="7">
        <v>74</v>
      </c>
      <c r="F45" s="7">
        <v>0</v>
      </c>
      <c r="G45" s="7">
        <f t="shared" si="2"/>
        <v>0</v>
      </c>
      <c r="H45" s="7">
        <f t="shared" si="3"/>
        <v>196.71</v>
      </c>
      <c r="I45" s="7">
        <f t="shared" si="4"/>
        <v>1931</v>
      </c>
      <c r="J45" s="7">
        <f t="shared" si="5"/>
        <v>2896.5</v>
      </c>
      <c r="K45" s="7">
        <f t="shared" si="6"/>
        <v>3475.8</v>
      </c>
      <c r="L45" s="7">
        <f t="shared" si="7"/>
        <v>3862</v>
      </c>
      <c r="M45" s="7">
        <f t="shared" si="7"/>
        <v>191.33</v>
      </c>
      <c r="N45" s="9">
        <v>0</v>
      </c>
      <c r="O45" s="9">
        <v>0</v>
      </c>
      <c r="P45" s="7"/>
      <c r="Q45" s="7">
        <f t="shared" si="8"/>
        <v>401.98</v>
      </c>
      <c r="R45" s="7"/>
      <c r="S45" s="7">
        <v>707</v>
      </c>
      <c r="T45" s="7">
        <v>1060.5</v>
      </c>
      <c r="U45" s="7">
        <v>1272.5999999999999</v>
      </c>
      <c r="V45" s="7">
        <v>1414</v>
      </c>
      <c r="W45" s="7"/>
      <c r="X45" s="7"/>
      <c r="Y45" s="7"/>
      <c r="Z45" s="7"/>
      <c r="AA45" s="7">
        <v>6038</v>
      </c>
      <c r="AB45" s="7">
        <f t="shared" si="9"/>
        <v>5826</v>
      </c>
      <c r="AC45" s="42">
        <f t="shared" si="10"/>
        <v>443.17</v>
      </c>
      <c r="AE45" s="9">
        <v>8738</v>
      </c>
    </row>
    <row r="46" spans="1:31" ht="15.5" x14ac:dyDescent="0.35">
      <c r="A46" s="13">
        <v>44149</v>
      </c>
      <c r="B46" s="7">
        <v>0</v>
      </c>
      <c r="C46" s="7">
        <f t="shared" si="0"/>
        <v>0</v>
      </c>
      <c r="D46" s="7">
        <f t="shared" si="1"/>
        <v>8</v>
      </c>
      <c r="E46" s="7">
        <v>74</v>
      </c>
      <c r="F46" s="7">
        <v>0</v>
      </c>
      <c r="G46" s="7">
        <f t="shared" si="2"/>
        <v>0</v>
      </c>
      <c r="H46" s="7">
        <f t="shared" si="3"/>
        <v>196.71</v>
      </c>
      <c r="I46" s="7">
        <f t="shared" si="4"/>
        <v>1931</v>
      </c>
      <c r="J46" s="7">
        <f t="shared" si="5"/>
        <v>2896.5</v>
      </c>
      <c r="K46" s="7">
        <f t="shared" si="6"/>
        <v>3475.8</v>
      </c>
      <c r="L46" s="7">
        <f t="shared" si="7"/>
        <v>3862</v>
      </c>
      <c r="M46" s="7">
        <f t="shared" si="7"/>
        <v>191.33</v>
      </c>
      <c r="N46" s="9">
        <v>0</v>
      </c>
      <c r="O46" s="9">
        <v>0</v>
      </c>
      <c r="P46" s="7"/>
      <c r="Q46" s="7">
        <f t="shared" si="8"/>
        <v>401.98</v>
      </c>
      <c r="R46" s="7"/>
      <c r="S46" s="7">
        <v>707</v>
      </c>
      <c r="T46" s="7">
        <v>1060.5</v>
      </c>
      <c r="U46" s="7">
        <v>1272.5999999999999</v>
      </c>
      <c r="V46" s="7">
        <v>1414</v>
      </c>
      <c r="W46" s="7"/>
      <c r="X46" s="7"/>
      <c r="Y46" s="7"/>
      <c r="Z46" s="7"/>
      <c r="AA46" s="7">
        <v>6038</v>
      </c>
      <c r="AB46" s="7">
        <f t="shared" si="9"/>
        <v>5826</v>
      </c>
      <c r="AC46" s="42">
        <f t="shared" si="10"/>
        <v>443.17</v>
      </c>
      <c r="AE46" s="9">
        <v>8738</v>
      </c>
    </row>
    <row r="47" spans="1:31" ht="15.5" x14ac:dyDescent="0.35">
      <c r="A47" s="13">
        <v>44150</v>
      </c>
      <c r="B47" s="7">
        <v>0</v>
      </c>
      <c r="C47" s="7">
        <f t="shared" si="0"/>
        <v>0</v>
      </c>
      <c r="D47" s="7">
        <f t="shared" si="1"/>
        <v>8</v>
      </c>
      <c r="E47" s="7">
        <v>74</v>
      </c>
      <c r="F47" s="7">
        <v>0</v>
      </c>
      <c r="G47" s="7">
        <f t="shared" si="2"/>
        <v>0</v>
      </c>
      <c r="H47" s="7">
        <f t="shared" si="3"/>
        <v>196.71</v>
      </c>
      <c r="I47" s="7">
        <f t="shared" si="4"/>
        <v>1931</v>
      </c>
      <c r="J47" s="7">
        <f t="shared" si="5"/>
        <v>2896.5</v>
      </c>
      <c r="K47" s="7">
        <f t="shared" si="6"/>
        <v>3475.8</v>
      </c>
      <c r="L47" s="7">
        <f t="shared" si="7"/>
        <v>3862</v>
      </c>
      <c r="M47" s="7">
        <f t="shared" si="7"/>
        <v>191.33</v>
      </c>
      <c r="N47" s="9">
        <v>0</v>
      </c>
      <c r="O47" s="9">
        <v>0</v>
      </c>
      <c r="P47" s="7"/>
      <c r="Q47" s="7">
        <f t="shared" si="8"/>
        <v>401.98</v>
      </c>
      <c r="R47" s="7"/>
      <c r="S47" s="7">
        <v>707</v>
      </c>
      <c r="T47" s="7">
        <v>1060.5</v>
      </c>
      <c r="U47" s="7">
        <v>1272.5999999999999</v>
      </c>
      <c r="V47" s="7">
        <v>1414</v>
      </c>
      <c r="W47" s="7"/>
      <c r="X47" s="7"/>
      <c r="Y47" s="7"/>
      <c r="Z47" s="7"/>
      <c r="AA47" s="7">
        <v>6038</v>
      </c>
      <c r="AB47" s="7">
        <f t="shared" si="9"/>
        <v>5826</v>
      </c>
      <c r="AC47" s="42">
        <f t="shared" si="10"/>
        <v>443.17</v>
      </c>
      <c r="AE47" s="9">
        <v>8738</v>
      </c>
    </row>
    <row r="48" spans="1:31" ht="15.5" x14ac:dyDescent="0.35">
      <c r="A48" s="13">
        <v>44151</v>
      </c>
      <c r="B48" s="7">
        <v>0</v>
      </c>
      <c r="C48" s="7">
        <f t="shared" si="0"/>
        <v>0</v>
      </c>
      <c r="D48" s="7">
        <f t="shared" si="1"/>
        <v>8</v>
      </c>
      <c r="E48" s="7">
        <v>74</v>
      </c>
      <c r="F48" s="7">
        <v>0</v>
      </c>
      <c r="G48" s="7">
        <f t="shared" si="2"/>
        <v>0</v>
      </c>
      <c r="H48" s="7">
        <f t="shared" si="3"/>
        <v>196.71</v>
      </c>
      <c r="I48" s="7">
        <f t="shared" si="4"/>
        <v>1931</v>
      </c>
      <c r="J48" s="7">
        <f t="shared" si="5"/>
        <v>2896.5</v>
      </c>
      <c r="K48" s="7">
        <f t="shared" si="6"/>
        <v>3475.8</v>
      </c>
      <c r="L48" s="7">
        <f t="shared" si="7"/>
        <v>3862</v>
      </c>
      <c r="M48" s="7">
        <f t="shared" si="7"/>
        <v>191.33</v>
      </c>
      <c r="N48" s="9">
        <v>0</v>
      </c>
      <c r="O48" s="9">
        <v>0</v>
      </c>
      <c r="P48" s="7"/>
      <c r="Q48" s="7">
        <f t="shared" si="8"/>
        <v>401.98</v>
      </c>
      <c r="R48" s="7"/>
      <c r="S48" s="7">
        <v>707</v>
      </c>
      <c r="T48" s="7">
        <v>1060.5</v>
      </c>
      <c r="U48" s="7">
        <v>1272.5999999999999</v>
      </c>
      <c r="V48" s="7">
        <v>1414</v>
      </c>
      <c r="W48" s="7"/>
      <c r="X48" s="7"/>
      <c r="Y48" s="7"/>
      <c r="Z48" s="7"/>
      <c r="AA48" s="7">
        <v>6038</v>
      </c>
      <c r="AB48" s="7">
        <f t="shared" si="9"/>
        <v>5826</v>
      </c>
      <c r="AC48" s="42">
        <f t="shared" si="10"/>
        <v>443.17</v>
      </c>
      <c r="AE48" s="9">
        <v>8738</v>
      </c>
    </row>
    <row r="49" spans="1:31" ht="15.5" x14ac:dyDescent="0.35">
      <c r="A49" s="13">
        <v>44152</v>
      </c>
      <c r="B49" s="7">
        <v>0</v>
      </c>
      <c r="C49" s="7">
        <f t="shared" si="0"/>
        <v>0</v>
      </c>
      <c r="D49" s="7">
        <f t="shared" si="1"/>
        <v>8</v>
      </c>
      <c r="E49" s="7">
        <v>74</v>
      </c>
      <c r="F49" s="7">
        <v>0</v>
      </c>
      <c r="G49" s="7">
        <f t="shared" si="2"/>
        <v>0</v>
      </c>
      <c r="H49" s="7">
        <f t="shared" si="3"/>
        <v>196.71</v>
      </c>
      <c r="I49" s="7">
        <f t="shared" si="4"/>
        <v>1931</v>
      </c>
      <c r="J49" s="7">
        <f t="shared" si="5"/>
        <v>2896.5</v>
      </c>
      <c r="K49" s="7">
        <f t="shared" si="6"/>
        <v>3475.8</v>
      </c>
      <c r="L49" s="7">
        <f t="shared" si="7"/>
        <v>3862</v>
      </c>
      <c r="M49" s="7">
        <f t="shared" si="7"/>
        <v>191.33</v>
      </c>
      <c r="N49" s="9">
        <v>0</v>
      </c>
      <c r="O49" s="9">
        <v>0</v>
      </c>
      <c r="P49" s="7"/>
      <c r="Q49" s="7">
        <f t="shared" si="8"/>
        <v>401.98</v>
      </c>
      <c r="R49" s="7"/>
      <c r="S49" s="7">
        <v>707</v>
      </c>
      <c r="T49" s="7">
        <v>1060.5</v>
      </c>
      <c r="U49" s="7">
        <v>1272.5999999999999</v>
      </c>
      <c r="V49" s="7">
        <v>1414</v>
      </c>
      <c r="W49" s="7"/>
      <c r="X49" s="7"/>
      <c r="Y49" s="7"/>
      <c r="Z49" s="7"/>
      <c r="AA49" s="7">
        <v>6038</v>
      </c>
      <c r="AB49" s="7">
        <f t="shared" si="9"/>
        <v>5826</v>
      </c>
      <c r="AC49" s="42">
        <f t="shared" si="10"/>
        <v>443.17</v>
      </c>
      <c r="AE49" s="9">
        <v>8738</v>
      </c>
    </row>
    <row r="50" spans="1:31" ht="15.5" x14ac:dyDescent="0.35">
      <c r="A50" s="13">
        <v>44153</v>
      </c>
      <c r="B50" s="7">
        <v>0</v>
      </c>
      <c r="C50" s="7">
        <f t="shared" si="0"/>
        <v>0</v>
      </c>
      <c r="D50" s="7">
        <f t="shared" si="1"/>
        <v>8</v>
      </c>
      <c r="E50" s="7">
        <v>74</v>
      </c>
      <c r="F50" s="7">
        <v>0</v>
      </c>
      <c r="G50" s="7">
        <f t="shared" si="2"/>
        <v>0</v>
      </c>
      <c r="H50" s="7">
        <f t="shared" si="3"/>
        <v>196.71</v>
      </c>
      <c r="I50" s="7">
        <f t="shared" si="4"/>
        <v>1931</v>
      </c>
      <c r="J50" s="7">
        <f t="shared" si="5"/>
        <v>2896.5</v>
      </c>
      <c r="K50" s="7">
        <f t="shared" si="6"/>
        <v>3475.8</v>
      </c>
      <c r="L50" s="7">
        <f t="shared" si="7"/>
        <v>3862</v>
      </c>
      <c r="M50" s="7">
        <f t="shared" si="7"/>
        <v>191.33</v>
      </c>
      <c r="N50" s="9">
        <v>0</v>
      </c>
      <c r="O50" s="9">
        <v>0</v>
      </c>
      <c r="P50" s="7"/>
      <c r="Q50" s="7">
        <f t="shared" si="8"/>
        <v>401.98</v>
      </c>
      <c r="R50" s="7"/>
      <c r="S50" s="7">
        <v>707</v>
      </c>
      <c r="T50" s="7">
        <v>1060.5</v>
      </c>
      <c r="U50" s="7">
        <v>1272.5999999999999</v>
      </c>
      <c r="V50" s="7">
        <v>1414</v>
      </c>
      <c r="W50" s="7"/>
      <c r="X50" s="7"/>
      <c r="Y50" s="7"/>
      <c r="Z50" s="7"/>
      <c r="AA50" s="7">
        <v>6038</v>
      </c>
      <c r="AB50" s="7">
        <f t="shared" si="9"/>
        <v>5826</v>
      </c>
      <c r="AC50" s="42">
        <f t="shared" si="10"/>
        <v>443.17</v>
      </c>
      <c r="AE50" s="9">
        <v>8738</v>
      </c>
    </row>
    <row r="51" spans="1:31" ht="15.5" x14ac:dyDescent="0.35">
      <c r="A51" s="13">
        <v>44154</v>
      </c>
      <c r="B51" s="7">
        <v>0</v>
      </c>
      <c r="C51" s="7">
        <f t="shared" si="0"/>
        <v>0</v>
      </c>
      <c r="D51" s="7">
        <f t="shared" si="1"/>
        <v>8</v>
      </c>
      <c r="E51" s="7">
        <v>74</v>
      </c>
      <c r="F51" s="7">
        <v>0</v>
      </c>
      <c r="G51" s="7">
        <f t="shared" si="2"/>
        <v>0</v>
      </c>
      <c r="H51" s="7">
        <f t="shared" si="3"/>
        <v>196.71</v>
      </c>
      <c r="I51" s="7">
        <f t="shared" si="4"/>
        <v>1931</v>
      </c>
      <c r="J51" s="7">
        <f t="shared" si="5"/>
        <v>2896.5</v>
      </c>
      <c r="K51" s="7">
        <f t="shared" si="6"/>
        <v>3475.8</v>
      </c>
      <c r="L51" s="7">
        <f t="shared" si="7"/>
        <v>3862</v>
      </c>
      <c r="M51" s="7">
        <f t="shared" si="7"/>
        <v>191.33</v>
      </c>
      <c r="N51" s="9">
        <v>0</v>
      </c>
      <c r="O51" s="9">
        <v>0</v>
      </c>
      <c r="P51" s="7"/>
      <c r="Q51" s="7">
        <f t="shared" si="8"/>
        <v>401.98</v>
      </c>
      <c r="R51" s="7"/>
      <c r="S51" s="7">
        <v>707</v>
      </c>
      <c r="T51" s="7">
        <v>1060.5</v>
      </c>
      <c r="U51" s="7">
        <v>1272.5999999999999</v>
      </c>
      <c r="V51" s="7">
        <v>1414</v>
      </c>
      <c r="W51" s="7"/>
      <c r="X51" s="7"/>
      <c r="Y51" s="7"/>
      <c r="Z51" s="7"/>
      <c r="AA51" s="7">
        <v>6038</v>
      </c>
      <c r="AB51" s="7">
        <f t="shared" si="9"/>
        <v>5826</v>
      </c>
      <c r="AC51" s="42">
        <f t="shared" si="10"/>
        <v>443.17</v>
      </c>
      <c r="AE51" s="9">
        <v>8738</v>
      </c>
    </row>
    <row r="52" spans="1:31" ht="15.5" x14ac:dyDescent="0.35">
      <c r="A52" s="13">
        <v>44155</v>
      </c>
      <c r="B52" s="7">
        <v>0</v>
      </c>
      <c r="C52" s="7">
        <f t="shared" si="0"/>
        <v>0</v>
      </c>
      <c r="D52" s="7">
        <f t="shared" si="1"/>
        <v>8</v>
      </c>
      <c r="E52" s="7">
        <v>74</v>
      </c>
      <c r="F52" s="7">
        <v>0</v>
      </c>
      <c r="G52" s="7">
        <f t="shared" si="2"/>
        <v>0</v>
      </c>
      <c r="H52" s="7">
        <f t="shared" si="3"/>
        <v>196.71</v>
      </c>
      <c r="I52" s="7">
        <f t="shared" si="4"/>
        <v>1931</v>
      </c>
      <c r="J52" s="7">
        <f t="shared" si="5"/>
        <v>2896.5</v>
      </c>
      <c r="K52" s="7">
        <f t="shared" si="6"/>
        <v>3475.8</v>
      </c>
      <c r="L52" s="7">
        <f t="shared" si="7"/>
        <v>3862</v>
      </c>
      <c r="M52" s="7">
        <f t="shared" si="7"/>
        <v>191.33</v>
      </c>
      <c r="N52" s="9">
        <v>0</v>
      </c>
      <c r="O52" s="9">
        <v>0</v>
      </c>
      <c r="P52" s="7"/>
      <c r="Q52" s="7">
        <f t="shared" si="8"/>
        <v>401.98</v>
      </c>
      <c r="R52" s="7"/>
      <c r="S52" s="7">
        <v>707</v>
      </c>
      <c r="T52" s="7">
        <v>1060.5</v>
      </c>
      <c r="U52" s="7">
        <v>1272.5999999999999</v>
      </c>
      <c r="V52" s="7">
        <v>1414</v>
      </c>
      <c r="W52" s="7"/>
      <c r="X52" s="7"/>
      <c r="Y52" s="7"/>
      <c r="Z52" s="7"/>
      <c r="AA52" s="7">
        <v>6038</v>
      </c>
      <c r="AB52" s="7">
        <f t="shared" si="9"/>
        <v>5826</v>
      </c>
      <c r="AC52" s="42">
        <f t="shared" si="10"/>
        <v>443.17</v>
      </c>
      <c r="AE52" s="9">
        <v>8738</v>
      </c>
    </row>
    <row r="53" spans="1:31" ht="15.5" x14ac:dyDescent="0.35">
      <c r="A53" s="13">
        <v>44156</v>
      </c>
      <c r="B53" s="7">
        <v>0</v>
      </c>
      <c r="C53" s="7">
        <f t="shared" si="0"/>
        <v>0</v>
      </c>
      <c r="D53" s="7">
        <f t="shared" si="1"/>
        <v>8</v>
      </c>
      <c r="E53" s="7">
        <v>74</v>
      </c>
      <c r="F53" s="7">
        <v>0</v>
      </c>
      <c r="G53" s="7">
        <f t="shared" si="2"/>
        <v>0</v>
      </c>
      <c r="H53" s="7">
        <f t="shared" si="3"/>
        <v>196.71</v>
      </c>
      <c r="I53" s="7">
        <f t="shared" si="4"/>
        <v>1931</v>
      </c>
      <c r="J53" s="7">
        <f t="shared" si="5"/>
        <v>2896.5</v>
      </c>
      <c r="K53" s="7">
        <f t="shared" si="6"/>
        <v>3475.8</v>
      </c>
      <c r="L53" s="7">
        <f t="shared" si="7"/>
        <v>3862</v>
      </c>
      <c r="M53" s="7">
        <f t="shared" si="7"/>
        <v>191.33</v>
      </c>
      <c r="N53" s="9">
        <v>0</v>
      </c>
      <c r="O53" s="9">
        <v>0</v>
      </c>
      <c r="P53" s="7"/>
      <c r="Q53" s="7">
        <f t="shared" si="8"/>
        <v>401.98</v>
      </c>
      <c r="R53" s="7"/>
      <c r="S53" s="7">
        <v>707</v>
      </c>
      <c r="T53" s="7">
        <v>1060.5</v>
      </c>
      <c r="U53" s="7">
        <v>1272.5999999999999</v>
      </c>
      <c r="V53" s="7">
        <v>1414</v>
      </c>
      <c r="W53" s="7"/>
      <c r="X53" s="7"/>
      <c r="Y53" s="7"/>
      <c r="Z53" s="7"/>
      <c r="AA53" s="7">
        <v>6038</v>
      </c>
      <c r="AB53" s="7">
        <f t="shared" si="9"/>
        <v>5826</v>
      </c>
      <c r="AC53" s="42">
        <f t="shared" si="10"/>
        <v>443.17</v>
      </c>
      <c r="AE53" s="9">
        <v>8738</v>
      </c>
    </row>
    <row r="54" spans="1:31" ht="15.5" x14ac:dyDescent="0.35">
      <c r="A54" s="13">
        <v>44157</v>
      </c>
      <c r="B54" s="7">
        <v>0</v>
      </c>
      <c r="C54" s="7">
        <f t="shared" si="0"/>
        <v>0</v>
      </c>
      <c r="D54" s="7">
        <f t="shared" si="1"/>
        <v>8</v>
      </c>
      <c r="E54" s="7">
        <v>74</v>
      </c>
      <c r="F54" s="7">
        <v>0</v>
      </c>
      <c r="G54" s="7">
        <f t="shared" si="2"/>
        <v>0</v>
      </c>
      <c r="H54" s="7">
        <f t="shared" si="3"/>
        <v>196.71</v>
      </c>
      <c r="I54" s="7">
        <f t="shared" si="4"/>
        <v>1931</v>
      </c>
      <c r="J54" s="7">
        <f t="shared" si="5"/>
        <v>2896.5</v>
      </c>
      <c r="K54" s="7">
        <f t="shared" si="6"/>
        <v>3475.8</v>
      </c>
      <c r="L54" s="7">
        <f t="shared" si="7"/>
        <v>3862</v>
      </c>
      <c r="M54" s="7">
        <f t="shared" si="7"/>
        <v>191.33</v>
      </c>
      <c r="N54" s="9">
        <v>0</v>
      </c>
      <c r="O54" s="9">
        <v>0</v>
      </c>
      <c r="P54" s="7"/>
      <c r="Q54" s="7">
        <f t="shared" si="8"/>
        <v>401.98</v>
      </c>
      <c r="R54" s="7"/>
      <c r="S54" s="7">
        <v>707</v>
      </c>
      <c r="T54" s="7">
        <v>1060.5</v>
      </c>
      <c r="U54" s="7">
        <v>1272.5999999999999</v>
      </c>
      <c r="V54" s="7">
        <v>1414</v>
      </c>
      <c r="W54" s="7"/>
      <c r="X54" s="7"/>
      <c r="Y54" s="7"/>
      <c r="Z54" s="7"/>
      <c r="AA54" s="7">
        <v>6038</v>
      </c>
      <c r="AB54" s="7">
        <f t="shared" si="9"/>
        <v>5826</v>
      </c>
      <c r="AC54" s="42">
        <f t="shared" si="10"/>
        <v>443.17</v>
      </c>
      <c r="AE54" s="9">
        <v>8738</v>
      </c>
    </row>
    <row r="55" spans="1:31" ht="15.5" x14ac:dyDescent="0.35">
      <c r="A55" s="13">
        <v>44158</v>
      </c>
      <c r="B55" s="7">
        <v>0</v>
      </c>
      <c r="C55" s="7">
        <f t="shared" si="0"/>
        <v>0</v>
      </c>
      <c r="D55" s="7">
        <f t="shared" si="1"/>
        <v>8</v>
      </c>
      <c r="E55" s="7">
        <v>74</v>
      </c>
      <c r="F55" s="7">
        <v>0</v>
      </c>
      <c r="G55" s="7">
        <f t="shared" si="2"/>
        <v>0</v>
      </c>
      <c r="H55" s="7">
        <f t="shared" si="3"/>
        <v>196.71</v>
      </c>
      <c r="I55" s="7">
        <f t="shared" si="4"/>
        <v>1931</v>
      </c>
      <c r="J55" s="7">
        <f t="shared" si="5"/>
        <v>2896.5</v>
      </c>
      <c r="K55" s="7">
        <f t="shared" si="6"/>
        <v>3475.8</v>
      </c>
      <c r="L55" s="7">
        <f t="shared" si="7"/>
        <v>3862</v>
      </c>
      <c r="M55" s="7">
        <f t="shared" si="7"/>
        <v>191.33</v>
      </c>
      <c r="N55" s="9">
        <v>0</v>
      </c>
      <c r="O55" s="9">
        <v>0</v>
      </c>
      <c r="P55" s="7"/>
      <c r="Q55" s="7">
        <f t="shared" si="8"/>
        <v>401.98</v>
      </c>
      <c r="R55" s="7"/>
      <c r="S55" s="7">
        <v>707</v>
      </c>
      <c r="T55" s="7">
        <v>1060.5</v>
      </c>
      <c r="U55" s="7">
        <v>1272.5999999999999</v>
      </c>
      <c r="V55" s="7">
        <v>1414</v>
      </c>
      <c r="W55" s="7"/>
      <c r="X55" s="7"/>
      <c r="Y55" s="7"/>
      <c r="Z55" s="7"/>
      <c r="AA55" s="7">
        <v>6038</v>
      </c>
      <c r="AB55" s="7">
        <f t="shared" si="9"/>
        <v>5826</v>
      </c>
      <c r="AC55" s="42">
        <f t="shared" si="10"/>
        <v>443.17</v>
      </c>
      <c r="AE55" s="9">
        <v>8738</v>
      </c>
    </row>
    <row r="56" spans="1:31" ht="15.5" x14ac:dyDescent="0.35">
      <c r="A56" s="13">
        <v>44159</v>
      </c>
      <c r="B56" s="7">
        <v>0</v>
      </c>
      <c r="C56" s="7">
        <f t="shared" si="0"/>
        <v>0</v>
      </c>
      <c r="D56" s="7">
        <f t="shared" si="1"/>
        <v>8</v>
      </c>
      <c r="E56" s="7">
        <v>74</v>
      </c>
      <c r="F56" s="7">
        <v>0</v>
      </c>
      <c r="G56" s="7">
        <f t="shared" si="2"/>
        <v>0</v>
      </c>
      <c r="H56" s="7">
        <f t="shared" si="3"/>
        <v>196.71</v>
      </c>
      <c r="I56" s="7">
        <f t="shared" si="4"/>
        <v>1931</v>
      </c>
      <c r="J56" s="7">
        <f t="shared" si="5"/>
        <v>2896.5</v>
      </c>
      <c r="K56" s="7">
        <f t="shared" si="6"/>
        <v>3475.8</v>
      </c>
      <c r="L56" s="7">
        <f t="shared" si="7"/>
        <v>3862</v>
      </c>
      <c r="M56" s="7">
        <f t="shared" si="7"/>
        <v>191.33</v>
      </c>
      <c r="N56" s="9">
        <v>0</v>
      </c>
      <c r="O56" s="9">
        <v>0</v>
      </c>
      <c r="P56" s="7"/>
      <c r="Q56" s="7">
        <f t="shared" si="8"/>
        <v>401.98</v>
      </c>
      <c r="R56" s="7"/>
      <c r="S56" s="7">
        <v>707</v>
      </c>
      <c r="T56" s="7">
        <v>1060.5</v>
      </c>
      <c r="U56" s="7">
        <v>1272.5999999999999</v>
      </c>
      <c r="V56" s="7">
        <v>1414</v>
      </c>
      <c r="W56" s="7"/>
      <c r="X56" s="7"/>
      <c r="Y56" s="7"/>
      <c r="Z56" s="7"/>
      <c r="AA56" s="7">
        <v>6038</v>
      </c>
      <c r="AB56" s="7">
        <f t="shared" si="9"/>
        <v>5826</v>
      </c>
      <c r="AC56" s="42">
        <f t="shared" si="10"/>
        <v>443.17</v>
      </c>
      <c r="AE56" s="9">
        <v>8738</v>
      </c>
    </row>
    <row r="57" spans="1:31" ht="15.5" x14ac:dyDescent="0.35">
      <c r="A57" s="13">
        <v>44160</v>
      </c>
      <c r="B57" s="7">
        <v>0</v>
      </c>
      <c r="C57" s="7">
        <f t="shared" si="0"/>
        <v>0</v>
      </c>
      <c r="D57" s="7">
        <f t="shared" si="1"/>
        <v>8</v>
      </c>
      <c r="E57" s="7">
        <v>74</v>
      </c>
      <c r="F57" s="7">
        <v>0</v>
      </c>
      <c r="G57" s="7">
        <f t="shared" si="2"/>
        <v>0</v>
      </c>
      <c r="H57" s="7">
        <f t="shared" si="3"/>
        <v>196.71</v>
      </c>
      <c r="I57" s="7">
        <f t="shared" si="4"/>
        <v>1931</v>
      </c>
      <c r="J57" s="7">
        <f t="shared" si="5"/>
        <v>2896.5</v>
      </c>
      <c r="K57" s="7">
        <f t="shared" si="6"/>
        <v>3475.8</v>
      </c>
      <c r="L57" s="7">
        <f t="shared" si="7"/>
        <v>3862</v>
      </c>
      <c r="M57" s="7">
        <f t="shared" si="7"/>
        <v>191.33</v>
      </c>
      <c r="N57" s="9">
        <v>0</v>
      </c>
      <c r="O57" s="9">
        <v>0</v>
      </c>
      <c r="P57" s="7"/>
      <c r="Q57" s="7">
        <f t="shared" si="8"/>
        <v>401.98</v>
      </c>
      <c r="R57" s="7"/>
      <c r="S57" s="7">
        <v>707</v>
      </c>
      <c r="T57" s="7">
        <v>1060.5</v>
      </c>
      <c r="U57" s="7">
        <v>1272.5999999999999</v>
      </c>
      <c r="V57" s="7">
        <v>1414</v>
      </c>
      <c r="W57" s="7"/>
      <c r="X57" s="7"/>
      <c r="Y57" s="7"/>
      <c r="Z57" s="7"/>
      <c r="AA57" s="7">
        <v>6038</v>
      </c>
      <c r="AB57" s="7">
        <f t="shared" si="9"/>
        <v>5826</v>
      </c>
      <c r="AC57" s="42">
        <f t="shared" si="10"/>
        <v>443.17</v>
      </c>
      <c r="AE57" s="9">
        <v>8738</v>
      </c>
    </row>
    <row r="58" spans="1:31" ht="15.5" x14ac:dyDescent="0.35">
      <c r="A58" s="13">
        <v>44161</v>
      </c>
      <c r="B58" s="7">
        <v>0</v>
      </c>
      <c r="C58" s="7">
        <f t="shared" si="0"/>
        <v>0</v>
      </c>
      <c r="D58" s="7">
        <f t="shared" si="1"/>
        <v>8</v>
      </c>
      <c r="E58" s="7">
        <v>74</v>
      </c>
      <c r="F58" s="7">
        <v>0</v>
      </c>
      <c r="G58" s="7">
        <f t="shared" si="2"/>
        <v>0</v>
      </c>
      <c r="H58" s="7">
        <f t="shared" si="3"/>
        <v>196.71</v>
      </c>
      <c r="I58" s="7">
        <f t="shared" si="4"/>
        <v>1931</v>
      </c>
      <c r="J58" s="7">
        <f t="shared" si="5"/>
        <v>2896.5</v>
      </c>
      <c r="K58" s="7">
        <f t="shared" si="6"/>
        <v>3475.8</v>
      </c>
      <c r="L58" s="7">
        <f t="shared" si="7"/>
        <v>3862</v>
      </c>
      <c r="M58" s="7">
        <f t="shared" si="7"/>
        <v>191.33</v>
      </c>
      <c r="N58" s="9">
        <v>0</v>
      </c>
      <c r="O58" s="9">
        <v>0</v>
      </c>
      <c r="P58" s="7"/>
      <c r="Q58" s="7">
        <f t="shared" si="8"/>
        <v>401.98</v>
      </c>
      <c r="R58" s="7"/>
      <c r="S58" s="7">
        <v>707</v>
      </c>
      <c r="T58" s="7">
        <v>1060.5</v>
      </c>
      <c r="U58" s="7">
        <v>1272.5999999999999</v>
      </c>
      <c r="V58" s="7">
        <v>1414</v>
      </c>
      <c r="W58" s="7"/>
      <c r="X58" s="7"/>
      <c r="Y58" s="7"/>
      <c r="Z58" s="7"/>
      <c r="AA58" s="7">
        <v>6038</v>
      </c>
      <c r="AB58" s="7">
        <f t="shared" si="9"/>
        <v>5826</v>
      </c>
      <c r="AC58" s="42">
        <f t="shared" si="10"/>
        <v>443.17</v>
      </c>
      <c r="AE58" s="9">
        <v>8738</v>
      </c>
    </row>
    <row r="59" spans="1:31" ht="15.5" x14ac:dyDescent="0.35">
      <c r="A59" s="13">
        <v>44162</v>
      </c>
      <c r="B59" s="7">
        <v>0</v>
      </c>
      <c r="C59" s="7">
        <f t="shared" si="0"/>
        <v>0</v>
      </c>
      <c r="D59" s="7">
        <f t="shared" si="1"/>
        <v>8</v>
      </c>
      <c r="E59" s="7">
        <v>74</v>
      </c>
      <c r="F59" s="7">
        <v>0</v>
      </c>
      <c r="G59" s="7">
        <f t="shared" si="2"/>
        <v>0</v>
      </c>
      <c r="H59" s="7">
        <f t="shared" si="3"/>
        <v>196.71</v>
      </c>
      <c r="I59" s="7">
        <f t="shared" si="4"/>
        <v>1931</v>
      </c>
      <c r="J59" s="7">
        <f t="shared" si="5"/>
        <v>2896.5</v>
      </c>
      <c r="K59" s="7">
        <f t="shared" si="6"/>
        <v>3475.8</v>
      </c>
      <c r="L59" s="7">
        <f t="shared" si="7"/>
        <v>3862</v>
      </c>
      <c r="M59" s="7">
        <f t="shared" si="7"/>
        <v>191.33</v>
      </c>
      <c r="N59" s="9">
        <v>0</v>
      </c>
      <c r="O59" s="9">
        <v>0</v>
      </c>
      <c r="P59" s="7"/>
      <c r="Q59" s="7">
        <f t="shared" si="8"/>
        <v>401.98</v>
      </c>
      <c r="R59" s="7"/>
      <c r="S59" s="7">
        <v>707</v>
      </c>
      <c r="T59" s="7">
        <v>1060.5</v>
      </c>
      <c r="U59" s="7">
        <v>1272.5999999999999</v>
      </c>
      <c r="V59" s="7">
        <v>1414</v>
      </c>
      <c r="W59" s="7"/>
      <c r="X59" s="7"/>
      <c r="Y59" s="7"/>
      <c r="Z59" s="7"/>
      <c r="AA59" s="7">
        <v>6038</v>
      </c>
      <c r="AB59" s="7">
        <f t="shared" si="9"/>
        <v>5826</v>
      </c>
      <c r="AC59" s="42">
        <f t="shared" si="10"/>
        <v>443.17</v>
      </c>
      <c r="AE59" s="9">
        <v>8738</v>
      </c>
    </row>
    <row r="60" spans="1:31" ht="15.5" x14ac:dyDescent="0.35">
      <c r="A60" s="13">
        <v>44163</v>
      </c>
      <c r="B60" s="7">
        <v>0</v>
      </c>
      <c r="C60" s="7">
        <f t="shared" si="0"/>
        <v>0</v>
      </c>
      <c r="D60" s="7">
        <f t="shared" si="1"/>
        <v>8</v>
      </c>
      <c r="E60" s="7">
        <v>74</v>
      </c>
      <c r="F60" s="7">
        <v>0</v>
      </c>
      <c r="G60" s="7">
        <f t="shared" si="2"/>
        <v>0</v>
      </c>
      <c r="H60" s="7">
        <f t="shared" si="3"/>
        <v>196.71</v>
      </c>
      <c r="I60" s="7">
        <f t="shared" si="4"/>
        <v>1931</v>
      </c>
      <c r="J60" s="7">
        <f t="shared" si="5"/>
        <v>2896.5</v>
      </c>
      <c r="K60" s="7">
        <f t="shared" si="6"/>
        <v>3475.8</v>
      </c>
      <c r="L60" s="7">
        <f t="shared" si="7"/>
        <v>3862</v>
      </c>
      <c r="M60" s="7">
        <f t="shared" si="7"/>
        <v>191.33</v>
      </c>
      <c r="N60" s="9">
        <v>0</v>
      </c>
      <c r="O60" s="9">
        <v>0</v>
      </c>
      <c r="P60" s="7"/>
      <c r="Q60" s="7">
        <f t="shared" si="8"/>
        <v>401.98</v>
      </c>
      <c r="R60" s="7"/>
      <c r="S60" s="7">
        <v>707</v>
      </c>
      <c r="T60" s="7">
        <v>1060.5</v>
      </c>
      <c r="U60" s="7">
        <v>1272.5999999999999</v>
      </c>
      <c r="V60" s="7">
        <v>1414</v>
      </c>
      <c r="W60" s="7"/>
      <c r="X60" s="7"/>
      <c r="Y60" s="7"/>
      <c r="Z60" s="7"/>
      <c r="AA60" s="7">
        <v>6038</v>
      </c>
      <c r="AB60" s="7">
        <f t="shared" si="9"/>
        <v>5826</v>
      </c>
      <c r="AC60" s="42">
        <f t="shared" si="10"/>
        <v>443.17</v>
      </c>
      <c r="AE60" s="9">
        <v>8738</v>
      </c>
    </row>
    <row r="61" spans="1:31" ht="15.5" x14ac:dyDescent="0.35">
      <c r="A61" s="13">
        <v>44164</v>
      </c>
      <c r="B61" s="7">
        <v>0</v>
      </c>
      <c r="C61" s="7">
        <f t="shared" si="0"/>
        <v>0</v>
      </c>
      <c r="D61" s="7">
        <f t="shared" si="1"/>
        <v>8</v>
      </c>
      <c r="E61" s="7">
        <v>74</v>
      </c>
      <c r="F61" s="7">
        <v>0</v>
      </c>
      <c r="G61" s="7">
        <f t="shared" si="2"/>
        <v>0</v>
      </c>
      <c r="H61" s="7">
        <f t="shared" si="3"/>
        <v>196.71</v>
      </c>
      <c r="I61" s="7">
        <f t="shared" si="4"/>
        <v>1931</v>
      </c>
      <c r="J61" s="7">
        <f t="shared" si="5"/>
        <v>2896.5</v>
      </c>
      <c r="K61" s="7">
        <f t="shared" si="6"/>
        <v>3475.8</v>
      </c>
      <c r="L61" s="7">
        <f t="shared" si="7"/>
        <v>3862</v>
      </c>
      <c r="M61" s="7">
        <f t="shared" si="7"/>
        <v>191.33</v>
      </c>
      <c r="N61" s="9">
        <v>0</v>
      </c>
      <c r="O61" s="9">
        <v>0</v>
      </c>
      <c r="P61" s="7"/>
      <c r="Q61" s="7">
        <f t="shared" si="8"/>
        <v>401.98</v>
      </c>
      <c r="R61" s="7"/>
      <c r="S61" s="7">
        <v>707</v>
      </c>
      <c r="T61" s="7">
        <v>1060.5</v>
      </c>
      <c r="U61" s="7">
        <v>1272.5999999999999</v>
      </c>
      <c r="V61" s="7">
        <v>1414</v>
      </c>
      <c r="W61" s="7"/>
      <c r="X61" s="7"/>
      <c r="Y61" s="7"/>
      <c r="Z61" s="7"/>
      <c r="AA61" s="7">
        <v>6038</v>
      </c>
      <c r="AB61" s="7">
        <f t="shared" si="9"/>
        <v>5826</v>
      </c>
      <c r="AC61" s="42">
        <f t="shared" si="10"/>
        <v>443.17</v>
      </c>
      <c r="AE61" s="9">
        <v>8738</v>
      </c>
    </row>
    <row r="62" spans="1:31" ht="15.5" x14ac:dyDescent="0.35">
      <c r="A62" s="13">
        <v>44165</v>
      </c>
      <c r="B62" s="7">
        <v>0</v>
      </c>
      <c r="C62" s="7">
        <f t="shared" si="0"/>
        <v>0</v>
      </c>
      <c r="D62" s="7">
        <f t="shared" si="1"/>
        <v>8</v>
      </c>
      <c r="E62" s="7">
        <v>74</v>
      </c>
      <c r="F62" s="7">
        <v>0</v>
      </c>
      <c r="G62" s="7">
        <f t="shared" si="2"/>
        <v>0</v>
      </c>
      <c r="H62" s="7">
        <f t="shared" si="3"/>
        <v>196.71</v>
      </c>
      <c r="I62" s="7">
        <f t="shared" si="4"/>
        <v>1931</v>
      </c>
      <c r="J62" s="7">
        <f t="shared" si="5"/>
        <v>2896.5</v>
      </c>
      <c r="K62" s="7">
        <f t="shared" si="6"/>
        <v>3475.8</v>
      </c>
      <c r="L62" s="7">
        <f t="shared" si="7"/>
        <v>3862</v>
      </c>
      <c r="M62" s="7">
        <f t="shared" si="7"/>
        <v>191.33</v>
      </c>
      <c r="N62" s="9">
        <v>0</v>
      </c>
      <c r="O62" s="9">
        <v>0</v>
      </c>
      <c r="P62" s="7"/>
      <c r="Q62" s="7">
        <f t="shared" si="8"/>
        <v>401.98</v>
      </c>
      <c r="R62" s="7"/>
      <c r="S62" s="7">
        <v>707</v>
      </c>
      <c r="T62" s="7">
        <v>1060.5</v>
      </c>
      <c r="U62" s="7">
        <v>1272.5999999999999</v>
      </c>
      <c r="V62" s="7">
        <v>1414</v>
      </c>
      <c r="W62" s="7"/>
      <c r="X62" s="7"/>
      <c r="Y62" s="7"/>
      <c r="Z62" s="7"/>
      <c r="AA62" s="7">
        <v>6038</v>
      </c>
      <c r="AB62" s="7">
        <f t="shared" si="9"/>
        <v>5826</v>
      </c>
      <c r="AC62" s="42">
        <f t="shared" si="10"/>
        <v>443.17</v>
      </c>
      <c r="AE62" s="9">
        <v>8738</v>
      </c>
    </row>
    <row r="63" spans="1:31" ht="15.5" x14ac:dyDescent="0.35">
      <c r="A63" s="13">
        <v>44166</v>
      </c>
      <c r="B63" s="7">
        <v>0</v>
      </c>
      <c r="C63" s="7">
        <f t="shared" si="0"/>
        <v>0</v>
      </c>
      <c r="D63" s="7">
        <f t="shared" si="1"/>
        <v>8</v>
      </c>
      <c r="E63" s="7">
        <v>74</v>
      </c>
      <c r="F63" s="7">
        <v>0</v>
      </c>
      <c r="G63" s="7">
        <f t="shared" si="2"/>
        <v>0</v>
      </c>
      <c r="H63" s="7">
        <f t="shared" si="3"/>
        <v>196.71</v>
      </c>
      <c r="I63" s="7">
        <f t="shared" si="4"/>
        <v>1931</v>
      </c>
      <c r="J63" s="7">
        <f t="shared" si="5"/>
        <v>2896.5</v>
      </c>
      <c r="K63" s="7">
        <f t="shared" si="6"/>
        <v>3475.8</v>
      </c>
      <c r="L63" s="7">
        <f t="shared" si="7"/>
        <v>3862</v>
      </c>
      <c r="M63" s="7">
        <f t="shared" si="7"/>
        <v>191.33</v>
      </c>
      <c r="N63" s="9">
        <v>0</v>
      </c>
      <c r="O63" s="9">
        <v>0</v>
      </c>
      <c r="P63" s="7"/>
      <c r="Q63" s="7">
        <f t="shared" si="8"/>
        <v>401.98</v>
      </c>
      <c r="R63" s="7"/>
      <c r="S63" s="7">
        <v>707</v>
      </c>
      <c r="T63" s="7">
        <v>1060.5</v>
      </c>
      <c r="U63" s="7">
        <v>1272.5999999999999</v>
      </c>
      <c r="V63" s="7">
        <v>1414</v>
      </c>
      <c r="W63" s="7"/>
      <c r="X63" s="7"/>
      <c r="Y63" s="7"/>
      <c r="Z63" s="7"/>
      <c r="AA63" s="7">
        <v>6038</v>
      </c>
      <c r="AB63" s="7">
        <f t="shared" si="9"/>
        <v>5826</v>
      </c>
      <c r="AC63" s="42">
        <f t="shared" si="10"/>
        <v>443.17</v>
      </c>
      <c r="AE63" s="9">
        <v>8738</v>
      </c>
    </row>
    <row r="64" spans="1:31" ht="15.5" x14ac:dyDescent="0.35">
      <c r="A64" s="13">
        <v>44167</v>
      </c>
      <c r="B64" s="7">
        <v>0</v>
      </c>
      <c r="C64" s="7">
        <f t="shared" si="0"/>
        <v>0</v>
      </c>
      <c r="D64" s="7">
        <f t="shared" si="1"/>
        <v>8</v>
      </c>
      <c r="E64" s="7">
        <v>74</v>
      </c>
      <c r="F64" s="7">
        <v>0</v>
      </c>
      <c r="G64" s="7">
        <f t="shared" si="2"/>
        <v>0</v>
      </c>
      <c r="H64" s="7">
        <f t="shared" si="3"/>
        <v>196.71</v>
      </c>
      <c r="I64" s="7">
        <f t="shared" si="4"/>
        <v>1931</v>
      </c>
      <c r="J64" s="7">
        <f t="shared" si="5"/>
        <v>2896.5</v>
      </c>
      <c r="K64" s="7">
        <f t="shared" si="6"/>
        <v>3475.8</v>
      </c>
      <c r="L64" s="7">
        <f t="shared" si="7"/>
        <v>3862</v>
      </c>
      <c r="M64" s="7">
        <f t="shared" si="7"/>
        <v>191.33</v>
      </c>
      <c r="N64" s="9">
        <v>0</v>
      </c>
      <c r="O64" s="9">
        <v>0</v>
      </c>
      <c r="P64" s="7"/>
      <c r="Q64" s="7">
        <f t="shared" si="8"/>
        <v>401.98</v>
      </c>
      <c r="R64" s="7"/>
      <c r="S64" s="7">
        <v>707</v>
      </c>
      <c r="T64" s="7">
        <v>1060.5</v>
      </c>
      <c r="U64" s="7">
        <v>1272.5999999999999</v>
      </c>
      <c r="V64" s="7">
        <v>1414</v>
      </c>
      <c r="W64" s="7"/>
      <c r="X64" s="7"/>
      <c r="Y64" s="7"/>
      <c r="Z64" s="7"/>
      <c r="AA64" s="7">
        <v>6038</v>
      </c>
      <c r="AB64" s="7">
        <f t="shared" si="9"/>
        <v>5826</v>
      </c>
      <c r="AC64" s="42">
        <f t="shared" si="10"/>
        <v>443.17</v>
      </c>
      <c r="AE64" s="9">
        <v>8738</v>
      </c>
    </row>
    <row r="65" spans="1:31" ht="15.5" x14ac:dyDescent="0.35">
      <c r="A65" s="13">
        <v>44168</v>
      </c>
      <c r="B65" s="7">
        <v>0</v>
      </c>
      <c r="C65" s="7">
        <f t="shared" si="0"/>
        <v>0</v>
      </c>
      <c r="D65" s="7">
        <f t="shared" si="1"/>
        <v>8</v>
      </c>
      <c r="E65" s="7">
        <v>74</v>
      </c>
      <c r="F65" s="7">
        <v>0</v>
      </c>
      <c r="G65" s="7">
        <f t="shared" si="2"/>
        <v>0</v>
      </c>
      <c r="H65" s="7">
        <f t="shared" si="3"/>
        <v>196.71</v>
      </c>
      <c r="I65" s="7">
        <f t="shared" si="4"/>
        <v>1931</v>
      </c>
      <c r="J65" s="7">
        <f t="shared" si="5"/>
        <v>2896.5</v>
      </c>
      <c r="K65" s="7">
        <f t="shared" si="6"/>
        <v>3475.8</v>
      </c>
      <c r="L65" s="7">
        <f t="shared" si="7"/>
        <v>3862</v>
      </c>
      <c r="M65" s="7">
        <f t="shared" si="7"/>
        <v>191.33</v>
      </c>
      <c r="N65" s="9">
        <v>0</v>
      </c>
      <c r="O65" s="9">
        <v>0</v>
      </c>
      <c r="P65" s="7"/>
      <c r="Q65" s="7">
        <f t="shared" si="8"/>
        <v>401.98</v>
      </c>
      <c r="R65" s="7"/>
      <c r="S65" s="7">
        <v>707</v>
      </c>
      <c r="T65" s="7">
        <v>1060.5</v>
      </c>
      <c r="U65" s="7">
        <v>1272.5999999999999</v>
      </c>
      <c r="V65" s="7">
        <v>1414</v>
      </c>
      <c r="W65" s="7"/>
      <c r="X65" s="7"/>
      <c r="Y65" s="7"/>
      <c r="Z65" s="7"/>
      <c r="AA65" s="7">
        <v>6038</v>
      </c>
      <c r="AB65" s="7">
        <f t="shared" si="9"/>
        <v>5826</v>
      </c>
      <c r="AC65" s="42">
        <f t="shared" si="10"/>
        <v>443.17</v>
      </c>
      <c r="AE65" s="9">
        <v>8738</v>
      </c>
    </row>
    <row r="66" spans="1:31" ht="15.5" x14ac:dyDescent="0.35">
      <c r="A66" s="13">
        <v>44169</v>
      </c>
      <c r="B66" s="7">
        <v>0</v>
      </c>
      <c r="C66" s="7">
        <f t="shared" si="0"/>
        <v>0</v>
      </c>
      <c r="D66" s="7">
        <f t="shared" si="1"/>
        <v>8</v>
      </c>
      <c r="E66" s="7">
        <v>74</v>
      </c>
      <c r="F66" s="7">
        <v>0</v>
      </c>
      <c r="G66" s="7">
        <f t="shared" si="2"/>
        <v>0</v>
      </c>
      <c r="H66" s="7">
        <f t="shared" si="3"/>
        <v>196.71</v>
      </c>
      <c r="I66" s="7">
        <f t="shared" si="4"/>
        <v>1931</v>
      </c>
      <c r="J66" s="7">
        <f t="shared" si="5"/>
        <v>2896.5</v>
      </c>
      <c r="K66" s="7">
        <f t="shared" si="6"/>
        <v>3475.8</v>
      </c>
      <c r="L66" s="7">
        <f t="shared" si="7"/>
        <v>3862</v>
      </c>
      <c r="M66" s="7">
        <f t="shared" si="7"/>
        <v>191.33</v>
      </c>
      <c r="N66" s="9">
        <v>0</v>
      </c>
      <c r="O66" s="9">
        <v>0</v>
      </c>
      <c r="P66" s="7"/>
      <c r="Q66" s="7">
        <f t="shared" si="8"/>
        <v>401.98</v>
      </c>
      <c r="R66" s="7"/>
      <c r="S66" s="7">
        <v>707</v>
      </c>
      <c r="T66" s="7">
        <v>1060.5</v>
      </c>
      <c r="U66" s="7">
        <v>1272.5999999999999</v>
      </c>
      <c r="V66" s="7">
        <v>1414</v>
      </c>
      <c r="W66" s="7"/>
      <c r="X66" s="7"/>
      <c r="Y66" s="7"/>
      <c r="Z66" s="7"/>
      <c r="AA66" s="7">
        <v>6038</v>
      </c>
      <c r="AB66" s="7">
        <f t="shared" si="9"/>
        <v>5826</v>
      </c>
      <c r="AC66" s="42">
        <f t="shared" si="10"/>
        <v>443.17</v>
      </c>
      <c r="AE66" s="9">
        <v>8738</v>
      </c>
    </row>
    <row r="67" spans="1:31" ht="15.5" x14ac:dyDescent="0.35">
      <c r="A67" s="13">
        <v>44170</v>
      </c>
      <c r="B67" s="7">
        <v>0</v>
      </c>
      <c r="C67" s="7">
        <f t="shared" si="0"/>
        <v>0</v>
      </c>
      <c r="D67" s="7">
        <f t="shared" si="1"/>
        <v>8</v>
      </c>
      <c r="E67" s="7">
        <v>74</v>
      </c>
      <c r="F67" s="7">
        <v>0</v>
      </c>
      <c r="G67" s="7">
        <f t="shared" si="2"/>
        <v>0</v>
      </c>
      <c r="H67" s="7">
        <f t="shared" si="3"/>
        <v>196.71</v>
      </c>
      <c r="I67" s="7">
        <f t="shared" si="4"/>
        <v>1931</v>
      </c>
      <c r="J67" s="7">
        <f t="shared" si="5"/>
        <v>2896.5</v>
      </c>
      <c r="K67" s="7">
        <f t="shared" si="6"/>
        <v>3475.8</v>
      </c>
      <c r="L67" s="7">
        <f t="shared" si="7"/>
        <v>3862</v>
      </c>
      <c r="M67" s="7">
        <f t="shared" si="7"/>
        <v>191.33</v>
      </c>
      <c r="N67" s="9">
        <v>0</v>
      </c>
      <c r="O67" s="9">
        <v>0</v>
      </c>
      <c r="P67" s="7"/>
      <c r="Q67" s="7">
        <f t="shared" si="8"/>
        <v>401.98</v>
      </c>
      <c r="R67" s="7"/>
      <c r="S67" s="7">
        <v>707</v>
      </c>
      <c r="T67" s="7">
        <v>1060.5</v>
      </c>
      <c r="U67" s="7">
        <v>1272.5999999999999</v>
      </c>
      <c r="V67" s="7">
        <v>1414</v>
      </c>
      <c r="W67" s="7"/>
      <c r="X67" s="7"/>
      <c r="Y67" s="7"/>
      <c r="Z67" s="7"/>
      <c r="AA67" s="7">
        <v>6038</v>
      </c>
      <c r="AB67" s="7">
        <f t="shared" si="9"/>
        <v>5826</v>
      </c>
      <c r="AC67" s="42">
        <f t="shared" si="10"/>
        <v>443.17</v>
      </c>
      <c r="AE67" s="9">
        <v>8738</v>
      </c>
    </row>
    <row r="68" spans="1:31" ht="15.5" x14ac:dyDescent="0.35">
      <c r="A68" s="13">
        <v>44171</v>
      </c>
      <c r="B68" s="7">
        <v>0</v>
      </c>
      <c r="C68" s="7">
        <f t="shared" ref="C68:C131" si="11">C67+B68</f>
        <v>0</v>
      </c>
      <c r="D68" s="7">
        <f t="shared" ref="D68:D131" si="12">D67+C68</f>
        <v>8</v>
      </c>
      <c r="E68" s="7">
        <v>74</v>
      </c>
      <c r="F68" s="7">
        <v>0</v>
      </c>
      <c r="G68" s="7">
        <f t="shared" ref="G68:G131" si="13">G67+F68</f>
        <v>0</v>
      </c>
      <c r="H68" s="7">
        <f t="shared" ref="H68:H131" si="14">H67+F68</f>
        <v>196.71</v>
      </c>
      <c r="I68" s="7">
        <f t="shared" ref="I68:I131" si="15">I67</f>
        <v>1931</v>
      </c>
      <c r="J68" s="7">
        <f t="shared" ref="J68:J131" si="16">J67</f>
        <v>2896.5</v>
      </c>
      <c r="K68" s="7">
        <f t="shared" ref="K68:K131" si="17">K67</f>
        <v>3475.8</v>
      </c>
      <c r="L68" s="7">
        <f t="shared" ref="L68:M131" si="18">L67</f>
        <v>3862</v>
      </c>
      <c r="M68" s="7">
        <f t="shared" si="18"/>
        <v>191.33</v>
      </c>
      <c r="N68" s="9">
        <v>0</v>
      </c>
      <c r="O68" s="9">
        <v>0</v>
      </c>
      <c r="P68" s="7"/>
      <c r="Q68" s="7">
        <f t="shared" ref="Q68:Q131" si="19">Q67+N68</f>
        <v>401.98</v>
      </c>
      <c r="R68" s="7"/>
      <c r="S68" s="7">
        <v>707</v>
      </c>
      <c r="T68" s="7">
        <v>1060.5</v>
      </c>
      <c r="U68" s="7">
        <v>1272.5999999999999</v>
      </c>
      <c r="V68" s="7">
        <v>1414</v>
      </c>
      <c r="W68" s="7"/>
      <c r="X68" s="7"/>
      <c r="Y68" s="7"/>
      <c r="Z68" s="7"/>
      <c r="AA68" s="7">
        <v>6038</v>
      </c>
      <c r="AB68" s="7">
        <f t="shared" ref="AB68:AB131" si="20">AB67</f>
        <v>5826</v>
      </c>
      <c r="AC68" s="42">
        <f t="shared" ref="AC68:AC131" si="21">AC67</f>
        <v>443.17</v>
      </c>
      <c r="AE68" s="9">
        <v>8738</v>
      </c>
    </row>
    <row r="69" spans="1:31" ht="15.5" x14ac:dyDescent="0.35">
      <c r="A69" s="13">
        <v>44172</v>
      </c>
      <c r="B69" s="7">
        <v>0</v>
      </c>
      <c r="C69" s="7">
        <f t="shared" si="11"/>
        <v>0</v>
      </c>
      <c r="D69" s="7">
        <f t="shared" si="12"/>
        <v>8</v>
      </c>
      <c r="E69" s="7">
        <v>74</v>
      </c>
      <c r="F69" s="7">
        <v>0</v>
      </c>
      <c r="G69" s="7">
        <f t="shared" si="13"/>
        <v>0</v>
      </c>
      <c r="H69" s="7">
        <f t="shared" si="14"/>
        <v>196.71</v>
      </c>
      <c r="I69" s="7">
        <f t="shared" si="15"/>
        <v>1931</v>
      </c>
      <c r="J69" s="7">
        <f t="shared" si="16"/>
        <v>2896.5</v>
      </c>
      <c r="K69" s="7">
        <f t="shared" si="17"/>
        <v>3475.8</v>
      </c>
      <c r="L69" s="7">
        <f t="shared" si="18"/>
        <v>3862</v>
      </c>
      <c r="M69" s="7">
        <f t="shared" si="18"/>
        <v>191.33</v>
      </c>
      <c r="N69" s="9">
        <v>0</v>
      </c>
      <c r="O69" s="9">
        <v>0</v>
      </c>
      <c r="P69" s="7"/>
      <c r="Q69" s="7">
        <f t="shared" si="19"/>
        <v>401.98</v>
      </c>
      <c r="R69" s="7"/>
      <c r="S69" s="7">
        <v>707</v>
      </c>
      <c r="T69" s="7">
        <v>1060.5</v>
      </c>
      <c r="U69" s="7">
        <v>1272.5999999999999</v>
      </c>
      <c r="V69" s="7">
        <v>1414</v>
      </c>
      <c r="W69" s="7"/>
      <c r="X69" s="7"/>
      <c r="Y69" s="7"/>
      <c r="Z69" s="7"/>
      <c r="AA69" s="7">
        <v>6038</v>
      </c>
      <c r="AB69" s="7">
        <f t="shared" si="20"/>
        <v>5826</v>
      </c>
      <c r="AC69" s="42">
        <f t="shared" si="21"/>
        <v>443.17</v>
      </c>
      <c r="AE69" s="9">
        <v>8738</v>
      </c>
    </row>
    <row r="70" spans="1:31" ht="15.5" x14ac:dyDescent="0.35">
      <c r="A70" s="13">
        <v>44173</v>
      </c>
      <c r="B70" s="7">
        <v>0</v>
      </c>
      <c r="C70" s="7">
        <f t="shared" si="11"/>
        <v>0</v>
      </c>
      <c r="D70" s="7">
        <f t="shared" si="12"/>
        <v>8</v>
      </c>
      <c r="E70" s="7">
        <v>74</v>
      </c>
      <c r="F70" s="7">
        <v>0</v>
      </c>
      <c r="G70" s="7">
        <f t="shared" si="13"/>
        <v>0</v>
      </c>
      <c r="H70" s="7">
        <f t="shared" si="14"/>
        <v>196.71</v>
      </c>
      <c r="I70" s="7">
        <f t="shared" si="15"/>
        <v>1931</v>
      </c>
      <c r="J70" s="7">
        <f t="shared" si="16"/>
        <v>2896.5</v>
      </c>
      <c r="K70" s="7">
        <f t="shared" si="17"/>
        <v>3475.8</v>
      </c>
      <c r="L70" s="7">
        <f t="shared" si="18"/>
        <v>3862</v>
      </c>
      <c r="M70" s="7">
        <f t="shared" si="18"/>
        <v>191.33</v>
      </c>
      <c r="N70" s="9">
        <v>0</v>
      </c>
      <c r="O70" s="9">
        <v>0</v>
      </c>
      <c r="P70" s="7"/>
      <c r="Q70" s="7">
        <f t="shared" si="19"/>
        <v>401.98</v>
      </c>
      <c r="R70" s="7"/>
      <c r="S70" s="7">
        <v>707</v>
      </c>
      <c r="T70" s="7">
        <v>1060.5</v>
      </c>
      <c r="U70" s="7">
        <v>1272.5999999999999</v>
      </c>
      <c r="V70" s="7">
        <v>1414</v>
      </c>
      <c r="W70" s="7"/>
      <c r="X70" s="7"/>
      <c r="Y70" s="7"/>
      <c r="Z70" s="7"/>
      <c r="AA70" s="7">
        <v>6038</v>
      </c>
      <c r="AB70" s="7">
        <f t="shared" si="20"/>
        <v>5826</v>
      </c>
      <c r="AC70" s="42">
        <f t="shared" si="21"/>
        <v>443.17</v>
      </c>
      <c r="AE70" s="9">
        <v>8738</v>
      </c>
    </row>
    <row r="71" spans="1:31" ht="15.5" x14ac:dyDescent="0.35">
      <c r="A71" s="13">
        <v>44174</v>
      </c>
      <c r="B71" s="7">
        <v>0</v>
      </c>
      <c r="C71" s="7">
        <f t="shared" si="11"/>
        <v>0</v>
      </c>
      <c r="D71" s="7">
        <f t="shared" si="12"/>
        <v>8</v>
      </c>
      <c r="E71" s="7">
        <v>74</v>
      </c>
      <c r="F71" s="7">
        <v>0</v>
      </c>
      <c r="G71" s="7">
        <f t="shared" si="13"/>
        <v>0</v>
      </c>
      <c r="H71" s="7">
        <f t="shared" si="14"/>
        <v>196.71</v>
      </c>
      <c r="I71" s="7">
        <f t="shared" si="15"/>
        <v>1931</v>
      </c>
      <c r="J71" s="7">
        <f t="shared" si="16"/>
        <v>2896.5</v>
      </c>
      <c r="K71" s="7">
        <f t="shared" si="17"/>
        <v>3475.8</v>
      </c>
      <c r="L71" s="7">
        <f t="shared" si="18"/>
        <v>3862</v>
      </c>
      <c r="M71" s="7">
        <f t="shared" si="18"/>
        <v>191.33</v>
      </c>
      <c r="N71" s="9">
        <v>0</v>
      </c>
      <c r="O71" s="9">
        <v>0</v>
      </c>
      <c r="P71" s="7"/>
      <c r="Q71" s="7">
        <f t="shared" si="19"/>
        <v>401.98</v>
      </c>
      <c r="R71" s="7"/>
      <c r="S71" s="7">
        <v>707</v>
      </c>
      <c r="T71" s="7">
        <v>1060.5</v>
      </c>
      <c r="U71" s="7">
        <v>1272.5999999999999</v>
      </c>
      <c r="V71" s="7">
        <v>1414</v>
      </c>
      <c r="W71" s="7"/>
      <c r="X71" s="7"/>
      <c r="Y71" s="7"/>
      <c r="Z71" s="7"/>
      <c r="AA71" s="7">
        <v>6038</v>
      </c>
      <c r="AB71" s="7">
        <f t="shared" si="20"/>
        <v>5826</v>
      </c>
      <c r="AC71" s="42">
        <f t="shared" si="21"/>
        <v>443.17</v>
      </c>
      <c r="AE71" s="9">
        <v>8738</v>
      </c>
    </row>
    <row r="72" spans="1:31" ht="15.5" x14ac:dyDescent="0.35">
      <c r="A72" s="13">
        <v>44175</v>
      </c>
      <c r="B72" s="7">
        <v>0</v>
      </c>
      <c r="C72" s="7">
        <f t="shared" si="11"/>
        <v>0</v>
      </c>
      <c r="D72" s="7">
        <f t="shared" si="12"/>
        <v>8</v>
      </c>
      <c r="E72" s="7">
        <v>74</v>
      </c>
      <c r="F72" s="7">
        <v>0</v>
      </c>
      <c r="G72" s="7">
        <f t="shared" si="13"/>
        <v>0</v>
      </c>
      <c r="H72" s="7">
        <f t="shared" si="14"/>
        <v>196.71</v>
      </c>
      <c r="I72" s="7">
        <f t="shared" si="15"/>
        <v>1931</v>
      </c>
      <c r="J72" s="7">
        <f t="shared" si="16"/>
        <v>2896.5</v>
      </c>
      <c r="K72" s="7">
        <f t="shared" si="17"/>
        <v>3475.8</v>
      </c>
      <c r="L72" s="7">
        <f t="shared" si="18"/>
        <v>3862</v>
      </c>
      <c r="M72" s="7">
        <f t="shared" si="18"/>
        <v>191.33</v>
      </c>
      <c r="N72" s="9">
        <v>0</v>
      </c>
      <c r="O72" s="9">
        <v>0</v>
      </c>
      <c r="P72" s="7"/>
      <c r="Q72" s="7">
        <f t="shared" si="19"/>
        <v>401.98</v>
      </c>
      <c r="R72" s="7"/>
      <c r="S72" s="7">
        <v>707</v>
      </c>
      <c r="T72" s="7">
        <v>1060.5</v>
      </c>
      <c r="U72" s="7">
        <v>1272.5999999999999</v>
      </c>
      <c r="V72" s="7">
        <v>1414</v>
      </c>
      <c r="W72" s="7"/>
      <c r="X72" s="7"/>
      <c r="Y72" s="7"/>
      <c r="Z72" s="7"/>
      <c r="AA72" s="7">
        <v>6038</v>
      </c>
      <c r="AB72" s="7">
        <f t="shared" si="20"/>
        <v>5826</v>
      </c>
      <c r="AC72" s="42">
        <f t="shared" si="21"/>
        <v>443.17</v>
      </c>
      <c r="AE72" s="9">
        <v>8738</v>
      </c>
    </row>
    <row r="73" spans="1:31" ht="15.5" x14ac:dyDescent="0.35">
      <c r="A73" s="13">
        <v>44176</v>
      </c>
      <c r="B73" s="7">
        <v>0</v>
      </c>
      <c r="C73" s="7">
        <f t="shared" si="11"/>
        <v>0</v>
      </c>
      <c r="D73" s="7">
        <f t="shared" si="12"/>
        <v>8</v>
      </c>
      <c r="E73" s="7">
        <v>74</v>
      </c>
      <c r="F73" s="7">
        <v>0</v>
      </c>
      <c r="G73" s="7">
        <f t="shared" si="13"/>
        <v>0</v>
      </c>
      <c r="H73" s="7">
        <f t="shared" si="14"/>
        <v>196.71</v>
      </c>
      <c r="I73" s="7">
        <f t="shared" si="15"/>
        <v>1931</v>
      </c>
      <c r="J73" s="7">
        <f t="shared" si="16"/>
        <v>2896.5</v>
      </c>
      <c r="K73" s="7">
        <f t="shared" si="17"/>
        <v>3475.8</v>
      </c>
      <c r="L73" s="7">
        <f t="shared" si="18"/>
        <v>3862</v>
      </c>
      <c r="M73" s="7">
        <f t="shared" si="18"/>
        <v>191.33</v>
      </c>
      <c r="N73" s="9">
        <v>0</v>
      </c>
      <c r="O73" s="9">
        <v>0</v>
      </c>
      <c r="P73" s="7"/>
      <c r="Q73" s="7">
        <f t="shared" si="19"/>
        <v>401.98</v>
      </c>
      <c r="R73" s="7"/>
      <c r="S73" s="7">
        <v>707</v>
      </c>
      <c r="T73" s="7">
        <v>1060.5</v>
      </c>
      <c r="U73" s="7">
        <v>1272.5999999999999</v>
      </c>
      <c r="V73" s="7">
        <v>1414</v>
      </c>
      <c r="W73" s="7"/>
      <c r="X73" s="7"/>
      <c r="Y73" s="7"/>
      <c r="Z73" s="7"/>
      <c r="AA73" s="7">
        <v>6038</v>
      </c>
      <c r="AB73" s="7">
        <f t="shared" si="20"/>
        <v>5826</v>
      </c>
      <c r="AC73" s="42">
        <f t="shared" si="21"/>
        <v>443.17</v>
      </c>
      <c r="AE73" s="9">
        <v>8738</v>
      </c>
    </row>
    <row r="74" spans="1:31" ht="15.5" x14ac:dyDescent="0.35">
      <c r="A74" s="13">
        <v>44177</v>
      </c>
      <c r="B74" s="7">
        <v>0</v>
      </c>
      <c r="C74" s="7">
        <f t="shared" si="11"/>
        <v>0</v>
      </c>
      <c r="D74" s="7">
        <f t="shared" si="12"/>
        <v>8</v>
      </c>
      <c r="E74" s="7">
        <v>74</v>
      </c>
      <c r="F74" s="7">
        <v>0</v>
      </c>
      <c r="G74" s="7">
        <f t="shared" si="13"/>
        <v>0</v>
      </c>
      <c r="H74" s="7">
        <f t="shared" si="14"/>
        <v>196.71</v>
      </c>
      <c r="I74" s="7">
        <f t="shared" si="15"/>
        <v>1931</v>
      </c>
      <c r="J74" s="7">
        <f t="shared" si="16"/>
        <v>2896.5</v>
      </c>
      <c r="K74" s="7">
        <f t="shared" si="17"/>
        <v>3475.8</v>
      </c>
      <c r="L74" s="7">
        <f t="shared" si="18"/>
        <v>3862</v>
      </c>
      <c r="M74" s="7">
        <f t="shared" si="18"/>
        <v>191.33</v>
      </c>
      <c r="N74" s="9">
        <v>0</v>
      </c>
      <c r="O74" s="9">
        <v>0</v>
      </c>
      <c r="P74" s="7"/>
      <c r="Q74" s="7">
        <f t="shared" si="19"/>
        <v>401.98</v>
      </c>
      <c r="R74" s="7"/>
      <c r="S74" s="7">
        <v>707</v>
      </c>
      <c r="T74" s="7">
        <v>1060.5</v>
      </c>
      <c r="U74" s="7">
        <v>1272.5999999999999</v>
      </c>
      <c r="V74" s="7">
        <v>1414</v>
      </c>
      <c r="W74" s="7"/>
      <c r="X74" s="7"/>
      <c r="Y74" s="7"/>
      <c r="Z74" s="7"/>
      <c r="AA74" s="7">
        <v>6038</v>
      </c>
      <c r="AB74" s="7">
        <f t="shared" si="20"/>
        <v>5826</v>
      </c>
      <c r="AC74" s="42">
        <f t="shared" si="21"/>
        <v>443.17</v>
      </c>
      <c r="AE74" s="9">
        <v>8738</v>
      </c>
    </row>
    <row r="75" spans="1:31" ht="15.5" x14ac:dyDescent="0.35">
      <c r="A75" s="13">
        <v>44178</v>
      </c>
      <c r="B75" s="7">
        <v>0</v>
      </c>
      <c r="C75" s="7">
        <f t="shared" si="11"/>
        <v>0</v>
      </c>
      <c r="D75" s="7">
        <f t="shared" si="12"/>
        <v>8</v>
      </c>
      <c r="E75" s="7">
        <v>74</v>
      </c>
      <c r="F75" s="7">
        <v>0</v>
      </c>
      <c r="G75" s="7">
        <f t="shared" si="13"/>
        <v>0</v>
      </c>
      <c r="H75" s="7">
        <f t="shared" si="14"/>
        <v>196.71</v>
      </c>
      <c r="I75" s="7">
        <f t="shared" si="15"/>
        <v>1931</v>
      </c>
      <c r="J75" s="7">
        <f t="shared" si="16"/>
        <v>2896.5</v>
      </c>
      <c r="K75" s="7">
        <f t="shared" si="17"/>
        <v>3475.8</v>
      </c>
      <c r="L75" s="7">
        <f t="shared" si="18"/>
        <v>3862</v>
      </c>
      <c r="M75" s="7">
        <f t="shared" si="18"/>
        <v>191.33</v>
      </c>
      <c r="N75" s="9">
        <v>0</v>
      </c>
      <c r="O75" s="9">
        <v>0</v>
      </c>
      <c r="P75" s="7"/>
      <c r="Q75" s="7">
        <f t="shared" si="19"/>
        <v>401.98</v>
      </c>
      <c r="R75" s="7"/>
      <c r="S75" s="7">
        <v>707</v>
      </c>
      <c r="T75" s="7">
        <v>1060.5</v>
      </c>
      <c r="U75" s="7">
        <v>1272.5999999999999</v>
      </c>
      <c r="V75" s="7">
        <v>1414</v>
      </c>
      <c r="W75" s="7"/>
      <c r="X75" s="7"/>
      <c r="Y75" s="7"/>
      <c r="Z75" s="7"/>
      <c r="AA75" s="7">
        <v>6038</v>
      </c>
      <c r="AB75" s="7">
        <f t="shared" si="20"/>
        <v>5826</v>
      </c>
      <c r="AC75" s="42">
        <f t="shared" si="21"/>
        <v>443.17</v>
      </c>
      <c r="AE75" s="9">
        <v>8738</v>
      </c>
    </row>
    <row r="76" spans="1:31" ht="15.5" x14ac:dyDescent="0.35">
      <c r="A76" s="13">
        <v>44179</v>
      </c>
      <c r="B76" s="7">
        <v>0</v>
      </c>
      <c r="C76" s="7">
        <f t="shared" si="11"/>
        <v>0</v>
      </c>
      <c r="D76" s="7">
        <f t="shared" si="12"/>
        <v>8</v>
      </c>
      <c r="E76" s="7">
        <v>74</v>
      </c>
      <c r="F76" s="7">
        <v>0</v>
      </c>
      <c r="G76" s="7">
        <f t="shared" si="13"/>
        <v>0</v>
      </c>
      <c r="H76" s="7">
        <f t="shared" si="14"/>
        <v>196.71</v>
      </c>
      <c r="I76" s="7">
        <f t="shared" si="15"/>
        <v>1931</v>
      </c>
      <c r="J76" s="7">
        <f t="shared" si="16"/>
        <v>2896.5</v>
      </c>
      <c r="K76" s="7">
        <f t="shared" si="17"/>
        <v>3475.8</v>
      </c>
      <c r="L76" s="7">
        <f t="shared" si="18"/>
        <v>3862</v>
      </c>
      <c r="M76" s="7">
        <f t="shared" si="18"/>
        <v>191.33</v>
      </c>
      <c r="N76" s="9">
        <v>0</v>
      </c>
      <c r="O76" s="9">
        <v>0</v>
      </c>
      <c r="P76" s="7"/>
      <c r="Q76" s="7">
        <f t="shared" si="19"/>
        <v>401.98</v>
      </c>
      <c r="R76" s="7"/>
      <c r="S76" s="7">
        <v>707</v>
      </c>
      <c r="T76" s="7">
        <v>1060.5</v>
      </c>
      <c r="U76" s="7">
        <v>1272.5999999999999</v>
      </c>
      <c r="V76" s="7">
        <v>1414</v>
      </c>
      <c r="W76" s="7"/>
      <c r="X76" s="7"/>
      <c r="Y76" s="7"/>
      <c r="Z76" s="7"/>
      <c r="AA76" s="7">
        <v>6038</v>
      </c>
      <c r="AB76" s="7">
        <f t="shared" si="20"/>
        <v>5826</v>
      </c>
      <c r="AC76" s="42">
        <f t="shared" si="21"/>
        <v>443.17</v>
      </c>
      <c r="AE76" s="9">
        <v>8738</v>
      </c>
    </row>
    <row r="77" spans="1:31" ht="15.5" x14ac:dyDescent="0.35">
      <c r="A77" s="13">
        <v>44180</v>
      </c>
      <c r="B77" s="7">
        <v>0</v>
      </c>
      <c r="C77" s="7">
        <f t="shared" si="11"/>
        <v>0</v>
      </c>
      <c r="D77" s="7">
        <f t="shared" si="12"/>
        <v>8</v>
      </c>
      <c r="E77" s="7">
        <v>74</v>
      </c>
      <c r="F77" s="7">
        <v>0</v>
      </c>
      <c r="G77" s="7">
        <f t="shared" si="13"/>
        <v>0</v>
      </c>
      <c r="H77" s="7">
        <f t="shared" si="14"/>
        <v>196.71</v>
      </c>
      <c r="I77" s="7">
        <f t="shared" si="15"/>
        <v>1931</v>
      </c>
      <c r="J77" s="7">
        <f t="shared" si="16"/>
        <v>2896.5</v>
      </c>
      <c r="K77" s="7">
        <f t="shared" si="17"/>
        <v>3475.8</v>
      </c>
      <c r="L77" s="7">
        <f t="shared" si="18"/>
        <v>3862</v>
      </c>
      <c r="M77" s="7">
        <f t="shared" si="18"/>
        <v>191.33</v>
      </c>
      <c r="N77" s="9">
        <v>0</v>
      </c>
      <c r="O77" s="9">
        <v>0</v>
      </c>
      <c r="P77" s="7"/>
      <c r="Q77" s="7">
        <f t="shared" si="19"/>
        <v>401.98</v>
      </c>
      <c r="R77" s="7"/>
      <c r="S77" s="7">
        <v>707</v>
      </c>
      <c r="T77" s="7">
        <v>1060.5</v>
      </c>
      <c r="U77" s="7">
        <v>1272.5999999999999</v>
      </c>
      <c r="V77" s="7">
        <v>1414</v>
      </c>
      <c r="W77" s="7"/>
      <c r="X77" s="7"/>
      <c r="Y77" s="7"/>
      <c r="Z77" s="7"/>
      <c r="AA77" s="7">
        <v>6038</v>
      </c>
      <c r="AB77" s="7">
        <f t="shared" si="20"/>
        <v>5826</v>
      </c>
      <c r="AC77" s="42">
        <f t="shared" si="21"/>
        <v>443.17</v>
      </c>
      <c r="AE77" s="9">
        <v>8738</v>
      </c>
    </row>
    <row r="78" spans="1:31" ht="15.5" x14ac:dyDescent="0.35">
      <c r="A78" s="13">
        <v>44181</v>
      </c>
      <c r="B78" s="7">
        <v>0</v>
      </c>
      <c r="C78" s="7">
        <f t="shared" si="11"/>
        <v>0</v>
      </c>
      <c r="D78" s="7">
        <f t="shared" si="12"/>
        <v>8</v>
      </c>
      <c r="E78" s="7">
        <v>74</v>
      </c>
      <c r="F78" s="7">
        <v>0</v>
      </c>
      <c r="G78" s="7">
        <f t="shared" si="13"/>
        <v>0</v>
      </c>
      <c r="H78" s="7">
        <f t="shared" si="14"/>
        <v>196.71</v>
      </c>
      <c r="I78" s="7">
        <f t="shared" si="15"/>
        <v>1931</v>
      </c>
      <c r="J78" s="7">
        <f t="shared" si="16"/>
        <v>2896.5</v>
      </c>
      <c r="K78" s="7">
        <f t="shared" si="17"/>
        <v>3475.8</v>
      </c>
      <c r="L78" s="7">
        <f t="shared" si="18"/>
        <v>3862</v>
      </c>
      <c r="M78" s="7">
        <f t="shared" si="18"/>
        <v>191.33</v>
      </c>
      <c r="N78" s="9">
        <v>0</v>
      </c>
      <c r="O78" s="9">
        <v>0</v>
      </c>
      <c r="P78" s="7"/>
      <c r="Q78" s="7">
        <f t="shared" si="19"/>
        <v>401.98</v>
      </c>
      <c r="R78" s="7"/>
      <c r="S78" s="7">
        <v>707</v>
      </c>
      <c r="T78" s="7">
        <v>1060.5</v>
      </c>
      <c r="U78" s="7">
        <v>1272.5999999999999</v>
      </c>
      <c r="V78" s="7">
        <v>1414</v>
      </c>
      <c r="W78" s="7"/>
      <c r="X78" s="7"/>
      <c r="Y78" s="7"/>
      <c r="Z78" s="7"/>
      <c r="AA78" s="7">
        <v>6038</v>
      </c>
      <c r="AB78" s="7">
        <f t="shared" si="20"/>
        <v>5826</v>
      </c>
      <c r="AC78" s="42">
        <f t="shared" si="21"/>
        <v>443.17</v>
      </c>
      <c r="AE78" s="9">
        <v>8738</v>
      </c>
    </row>
    <row r="79" spans="1:31" ht="15.5" x14ac:dyDescent="0.35">
      <c r="A79" s="13">
        <v>44182</v>
      </c>
      <c r="B79" s="7">
        <v>0</v>
      </c>
      <c r="C79" s="7">
        <f t="shared" si="11"/>
        <v>0</v>
      </c>
      <c r="D79" s="7">
        <f t="shared" si="12"/>
        <v>8</v>
      </c>
      <c r="E79" s="7">
        <v>74</v>
      </c>
      <c r="F79" s="7">
        <v>0</v>
      </c>
      <c r="G79" s="7">
        <f t="shared" si="13"/>
        <v>0</v>
      </c>
      <c r="H79" s="7">
        <f t="shared" si="14"/>
        <v>196.71</v>
      </c>
      <c r="I79" s="7">
        <f t="shared" si="15"/>
        <v>1931</v>
      </c>
      <c r="J79" s="7">
        <f t="shared" si="16"/>
        <v>2896.5</v>
      </c>
      <c r="K79" s="7">
        <f t="shared" si="17"/>
        <v>3475.8</v>
      </c>
      <c r="L79" s="7">
        <f t="shared" si="18"/>
        <v>3862</v>
      </c>
      <c r="M79" s="7">
        <f t="shared" si="18"/>
        <v>191.33</v>
      </c>
      <c r="N79" s="9">
        <v>0</v>
      </c>
      <c r="O79" s="9">
        <v>0</v>
      </c>
      <c r="P79" s="7"/>
      <c r="Q79" s="7">
        <f t="shared" si="19"/>
        <v>401.98</v>
      </c>
      <c r="R79" s="7"/>
      <c r="S79" s="7">
        <v>707</v>
      </c>
      <c r="T79" s="7">
        <v>1060.5</v>
      </c>
      <c r="U79" s="7">
        <v>1272.5999999999999</v>
      </c>
      <c r="V79" s="7">
        <v>1414</v>
      </c>
      <c r="W79" s="7"/>
      <c r="X79" s="7"/>
      <c r="Y79" s="7"/>
      <c r="Z79" s="7"/>
      <c r="AA79" s="7">
        <v>6038</v>
      </c>
      <c r="AB79" s="7">
        <f t="shared" si="20"/>
        <v>5826</v>
      </c>
      <c r="AC79" s="42">
        <f t="shared" si="21"/>
        <v>443.17</v>
      </c>
      <c r="AE79" s="9">
        <v>8738</v>
      </c>
    </row>
    <row r="80" spans="1:31" ht="15.5" x14ac:dyDescent="0.35">
      <c r="A80" s="13">
        <v>44183</v>
      </c>
      <c r="B80" s="7">
        <v>0</v>
      </c>
      <c r="C80" s="7">
        <f t="shared" si="11"/>
        <v>0</v>
      </c>
      <c r="D80" s="7">
        <f t="shared" si="12"/>
        <v>8</v>
      </c>
      <c r="E80" s="7">
        <v>74</v>
      </c>
      <c r="F80" s="7">
        <v>0</v>
      </c>
      <c r="G80" s="7">
        <f t="shared" si="13"/>
        <v>0</v>
      </c>
      <c r="H80" s="7">
        <f t="shared" si="14"/>
        <v>196.71</v>
      </c>
      <c r="I80" s="7">
        <f t="shared" si="15"/>
        <v>1931</v>
      </c>
      <c r="J80" s="7">
        <f t="shared" si="16"/>
        <v>2896.5</v>
      </c>
      <c r="K80" s="7">
        <f t="shared" si="17"/>
        <v>3475.8</v>
      </c>
      <c r="L80" s="7">
        <f t="shared" si="18"/>
        <v>3862</v>
      </c>
      <c r="M80" s="7">
        <f t="shared" si="18"/>
        <v>191.33</v>
      </c>
      <c r="N80" s="9">
        <v>0</v>
      </c>
      <c r="O80" s="9">
        <v>0</v>
      </c>
      <c r="P80" s="7"/>
      <c r="Q80" s="7">
        <f t="shared" si="19"/>
        <v>401.98</v>
      </c>
      <c r="R80" s="7"/>
      <c r="S80" s="7">
        <v>707</v>
      </c>
      <c r="T80" s="7">
        <v>1060.5</v>
      </c>
      <c r="U80" s="7">
        <v>1272.5999999999999</v>
      </c>
      <c r="V80" s="7">
        <v>1414</v>
      </c>
      <c r="W80" s="7"/>
      <c r="X80" s="7"/>
      <c r="Y80" s="7"/>
      <c r="Z80" s="7"/>
      <c r="AA80" s="7">
        <v>6038</v>
      </c>
      <c r="AB80" s="7">
        <f t="shared" si="20"/>
        <v>5826</v>
      </c>
      <c r="AC80" s="42">
        <f t="shared" si="21"/>
        <v>443.17</v>
      </c>
      <c r="AE80" s="9">
        <v>8738</v>
      </c>
    </row>
    <row r="81" spans="1:31" ht="15.5" x14ac:dyDescent="0.35">
      <c r="A81" s="13">
        <v>44184</v>
      </c>
      <c r="B81" s="7">
        <v>0</v>
      </c>
      <c r="C81" s="7">
        <f t="shared" si="11"/>
        <v>0</v>
      </c>
      <c r="D81" s="7">
        <f t="shared" si="12"/>
        <v>8</v>
      </c>
      <c r="E81" s="7">
        <v>74</v>
      </c>
      <c r="F81" s="7">
        <v>0</v>
      </c>
      <c r="G81" s="7">
        <f t="shared" si="13"/>
        <v>0</v>
      </c>
      <c r="H81" s="7">
        <f t="shared" si="14"/>
        <v>196.71</v>
      </c>
      <c r="I81" s="7">
        <f t="shared" si="15"/>
        <v>1931</v>
      </c>
      <c r="J81" s="7">
        <f t="shared" si="16"/>
        <v>2896.5</v>
      </c>
      <c r="K81" s="7">
        <f t="shared" si="17"/>
        <v>3475.8</v>
      </c>
      <c r="L81" s="7">
        <f t="shared" si="18"/>
        <v>3862</v>
      </c>
      <c r="M81" s="7">
        <f t="shared" si="18"/>
        <v>191.33</v>
      </c>
      <c r="N81" s="9">
        <v>0</v>
      </c>
      <c r="O81" s="9">
        <v>0</v>
      </c>
      <c r="P81" s="7"/>
      <c r="Q81" s="7">
        <f t="shared" si="19"/>
        <v>401.98</v>
      </c>
      <c r="R81" s="7"/>
      <c r="S81" s="7">
        <v>707</v>
      </c>
      <c r="T81" s="7">
        <v>1060.5</v>
      </c>
      <c r="U81" s="7">
        <v>1272.5999999999999</v>
      </c>
      <c r="V81" s="7">
        <v>1414</v>
      </c>
      <c r="W81" s="7"/>
      <c r="X81" s="7"/>
      <c r="Y81" s="7"/>
      <c r="Z81" s="7"/>
      <c r="AA81" s="7">
        <v>6038</v>
      </c>
      <c r="AB81" s="7">
        <f t="shared" si="20"/>
        <v>5826</v>
      </c>
      <c r="AC81" s="42">
        <f t="shared" si="21"/>
        <v>443.17</v>
      </c>
      <c r="AE81" s="9">
        <v>8738</v>
      </c>
    </row>
    <row r="82" spans="1:31" ht="15.5" x14ac:dyDescent="0.35">
      <c r="A82" s="13">
        <v>44185</v>
      </c>
      <c r="B82" s="7">
        <v>0</v>
      </c>
      <c r="C82" s="7">
        <f t="shared" si="11"/>
        <v>0</v>
      </c>
      <c r="D82" s="7">
        <f t="shared" si="12"/>
        <v>8</v>
      </c>
      <c r="E82" s="7">
        <v>74</v>
      </c>
      <c r="F82" s="7">
        <v>0</v>
      </c>
      <c r="G82" s="7">
        <f t="shared" si="13"/>
        <v>0</v>
      </c>
      <c r="H82" s="7">
        <f t="shared" si="14"/>
        <v>196.71</v>
      </c>
      <c r="I82" s="7">
        <f t="shared" si="15"/>
        <v>1931</v>
      </c>
      <c r="J82" s="7">
        <f t="shared" si="16"/>
        <v>2896.5</v>
      </c>
      <c r="K82" s="7">
        <f t="shared" si="17"/>
        <v>3475.8</v>
      </c>
      <c r="L82" s="7">
        <f t="shared" si="18"/>
        <v>3862</v>
      </c>
      <c r="M82" s="7">
        <f t="shared" si="18"/>
        <v>191.33</v>
      </c>
      <c r="N82" s="9">
        <v>0</v>
      </c>
      <c r="O82" s="9">
        <v>0</v>
      </c>
      <c r="P82" s="7"/>
      <c r="Q82" s="7">
        <f t="shared" si="19"/>
        <v>401.98</v>
      </c>
      <c r="R82" s="7"/>
      <c r="S82" s="7">
        <v>707</v>
      </c>
      <c r="T82" s="7">
        <v>1060.5</v>
      </c>
      <c r="U82" s="7">
        <v>1272.5999999999999</v>
      </c>
      <c r="V82" s="7">
        <v>1414</v>
      </c>
      <c r="W82" s="7"/>
      <c r="X82" s="7"/>
      <c r="Y82" s="7"/>
      <c r="Z82" s="7"/>
      <c r="AA82" s="7">
        <v>6038</v>
      </c>
      <c r="AB82" s="7">
        <f t="shared" si="20"/>
        <v>5826</v>
      </c>
      <c r="AC82" s="42">
        <f t="shared" si="21"/>
        <v>443.17</v>
      </c>
      <c r="AE82" s="9">
        <v>8738</v>
      </c>
    </row>
    <row r="83" spans="1:31" ht="15.5" x14ac:dyDescent="0.35">
      <c r="A83" s="13">
        <v>44186</v>
      </c>
      <c r="B83" s="7">
        <v>0</v>
      </c>
      <c r="C83" s="7">
        <f t="shared" si="11"/>
        <v>0</v>
      </c>
      <c r="D83" s="7">
        <f t="shared" si="12"/>
        <v>8</v>
      </c>
      <c r="E83" s="7">
        <v>74</v>
      </c>
      <c r="F83" s="7">
        <v>0</v>
      </c>
      <c r="G83" s="7">
        <f t="shared" si="13"/>
        <v>0</v>
      </c>
      <c r="H83" s="7">
        <f t="shared" si="14"/>
        <v>196.71</v>
      </c>
      <c r="I83" s="7">
        <f t="shared" si="15"/>
        <v>1931</v>
      </c>
      <c r="J83" s="7">
        <f t="shared" si="16"/>
        <v>2896.5</v>
      </c>
      <c r="K83" s="7">
        <f t="shared" si="17"/>
        <v>3475.8</v>
      </c>
      <c r="L83" s="7">
        <f t="shared" si="18"/>
        <v>3862</v>
      </c>
      <c r="M83" s="7">
        <f t="shared" si="18"/>
        <v>191.33</v>
      </c>
      <c r="N83" s="9">
        <v>0</v>
      </c>
      <c r="O83" s="9">
        <v>0</v>
      </c>
      <c r="P83" s="7"/>
      <c r="Q83" s="7">
        <f t="shared" si="19"/>
        <v>401.98</v>
      </c>
      <c r="R83" s="7"/>
      <c r="S83" s="7">
        <v>707</v>
      </c>
      <c r="T83" s="7">
        <v>1060.5</v>
      </c>
      <c r="U83" s="7">
        <v>1272.5999999999999</v>
      </c>
      <c r="V83" s="7">
        <v>1414</v>
      </c>
      <c r="W83" s="7"/>
      <c r="X83" s="7"/>
      <c r="Y83" s="7"/>
      <c r="Z83" s="7"/>
      <c r="AA83" s="7">
        <v>6038</v>
      </c>
      <c r="AB83" s="7">
        <f t="shared" si="20"/>
        <v>5826</v>
      </c>
      <c r="AC83" s="42">
        <f t="shared" si="21"/>
        <v>443.17</v>
      </c>
      <c r="AE83" s="9">
        <v>8738</v>
      </c>
    </row>
    <row r="84" spans="1:31" ht="15.5" x14ac:dyDescent="0.35">
      <c r="A84" s="13">
        <v>44187</v>
      </c>
      <c r="B84" s="7">
        <v>0</v>
      </c>
      <c r="C84" s="7">
        <f t="shared" si="11"/>
        <v>0</v>
      </c>
      <c r="D84" s="7">
        <f t="shared" si="12"/>
        <v>8</v>
      </c>
      <c r="E84" s="7">
        <v>74</v>
      </c>
      <c r="F84" s="7">
        <v>0</v>
      </c>
      <c r="G84" s="7">
        <f t="shared" si="13"/>
        <v>0</v>
      </c>
      <c r="H84" s="7">
        <f t="shared" si="14"/>
        <v>196.71</v>
      </c>
      <c r="I84" s="7">
        <f t="shared" si="15"/>
        <v>1931</v>
      </c>
      <c r="J84" s="7">
        <f t="shared" si="16"/>
        <v>2896.5</v>
      </c>
      <c r="K84" s="7">
        <f t="shared" si="17"/>
        <v>3475.8</v>
      </c>
      <c r="L84" s="7">
        <f t="shared" si="18"/>
        <v>3862</v>
      </c>
      <c r="M84" s="7">
        <f t="shared" si="18"/>
        <v>191.33</v>
      </c>
      <c r="N84" s="9">
        <v>0</v>
      </c>
      <c r="O84" s="9">
        <v>0</v>
      </c>
      <c r="P84" s="7"/>
      <c r="Q84" s="7">
        <f t="shared" si="19"/>
        <v>401.98</v>
      </c>
      <c r="R84" s="7"/>
      <c r="S84" s="7">
        <v>707</v>
      </c>
      <c r="T84" s="7">
        <v>1060.5</v>
      </c>
      <c r="U84" s="7">
        <v>1272.5999999999999</v>
      </c>
      <c r="V84" s="7">
        <v>1414</v>
      </c>
      <c r="W84" s="7"/>
      <c r="X84" s="7"/>
      <c r="Y84" s="7"/>
      <c r="Z84" s="7"/>
      <c r="AA84" s="7">
        <v>6038</v>
      </c>
      <c r="AB84" s="7">
        <f t="shared" si="20"/>
        <v>5826</v>
      </c>
      <c r="AC84" s="42">
        <f t="shared" si="21"/>
        <v>443.17</v>
      </c>
      <c r="AE84" s="9">
        <v>8738</v>
      </c>
    </row>
    <row r="85" spans="1:31" ht="15.5" x14ac:dyDescent="0.35">
      <c r="A85" s="13">
        <v>44188</v>
      </c>
      <c r="B85" s="7">
        <v>0</v>
      </c>
      <c r="C85" s="7">
        <f t="shared" si="11"/>
        <v>0</v>
      </c>
      <c r="D85" s="7">
        <f t="shared" si="12"/>
        <v>8</v>
      </c>
      <c r="E85" s="7">
        <v>74</v>
      </c>
      <c r="F85" s="7">
        <v>0</v>
      </c>
      <c r="G85" s="7">
        <f t="shared" si="13"/>
        <v>0</v>
      </c>
      <c r="H85" s="7">
        <f t="shared" si="14"/>
        <v>196.71</v>
      </c>
      <c r="I85" s="7">
        <f t="shared" si="15"/>
        <v>1931</v>
      </c>
      <c r="J85" s="7">
        <f t="shared" si="16"/>
        <v>2896.5</v>
      </c>
      <c r="K85" s="7">
        <f t="shared" si="17"/>
        <v>3475.8</v>
      </c>
      <c r="L85" s="7">
        <f t="shared" si="18"/>
        <v>3862</v>
      </c>
      <c r="M85" s="7">
        <f t="shared" si="18"/>
        <v>191.33</v>
      </c>
      <c r="N85" s="9">
        <v>0</v>
      </c>
      <c r="O85" s="9">
        <v>0</v>
      </c>
      <c r="P85" s="7"/>
      <c r="Q85" s="7">
        <f t="shared" si="19"/>
        <v>401.98</v>
      </c>
      <c r="R85" s="7"/>
      <c r="S85" s="7">
        <v>707</v>
      </c>
      <c r="T85" s="7">
        <v>1060.5</v>
      </c>
      <c r="U85" s="7">
        <v>1272.5999999999999</v>
      </c>
      <c r="V85" s="7">
        <v>1414</v>
      </c>
      <c r="W85" s="7"/>
      <c r="X85" s="7"/>
      <c r="Y85" s="7"/>
      <c r="Z85" s="7"/>
      <c r="AA85" s="7">
        <v>6038</v>
      </c>
      <c r="AB85" s="7">
        <f t="shared" si="20"/>
        <v>5826</v>
      </c>
      <c r="AC85" s="42">
        <f t="shared" si="21"/>
        <v>443.17</v>
      </c>
      <c r="AE85" s="9">
        <v>8738</v>
      </c>
    </row>
    <row r="86" spans="1:31" ht="15.5" x14ac:dyDescent="0.35">
      <c r="A86" s="13">
        <v>44189</v>
      </c>
      <c r="B86" s="7">
        <v>0</v>
      </c>
      <c r="C86" s="7">
        <f t="shared" si="11"/>
        <v>0</v>
      </c>
      <c r="D86" s="7">
        <f t="shared" si="12"/>
        <v>8</v>
      </c>
      <c r="E86" s="7">
        <v>74</v>
      </c>
      <c r="F86" s="7">
        <v>0</v>
      </c>
      <c r="G86" s="7">
        <f t="shared" si="13"/>
        <v>0</v>
      </c>
      <c r="H86" s="7">
        <f t="shared" si="14"/>
        <v>196.71</v>
      </c>
      <c r="I86" s="7">
        <f t="shared" si="15"/>
        <v>1931</v>
      </c>
      <c r="J86" s="7">
        <f t="shared" si="16"/>
        <v>2896.5</v>
      </c>
      <c r="K86" s="7">
        <f t="shared" si="17"/>
        <v>3475.8</v>
      </c>
      <c r="L86" s="7">
        <f t="shared" si="18"/>
        <v>3862</v>
      </c>
      <c r="M86" s="7">
        <f t="shared" si="18"/>
        <v>191.33</v>
      </c>
      <c r="N86" s="9">
        <v>0</v>
      </c>
      <c r="O86" s="9">
        <v>0</v>
      </c>
      <c r="P86" s="7"/>
      <c r="Q86" s="7">
        <f t="shared" si="19"/>
        <v>401.98</v>
      </c>
      <c r="R86" s="7"/>
      <c r="S86" s="7">
        <v>707</v>
      </c>
      <c r="T86" s="7">
        <v>1060.5</v>
      </c>
      <c r="U86" s="7">
        <v>1272.5999999999999</v>
      </c>
      <c r="V86" s="7">
        <v>1414</v>
      </c>
      <c r="W86" s="7"/>
      <c r="X86" s="7"/>
      <c r="Y86" s="7"/>
      <c r="Z86" s="7"/>
      <c r="AA86" s="7">
        <v>6038</v>
      </c>
      <c r="AB86" s="7">
        <f t="shared" si="20"/>
        <v>5826</v>
      </c>
      <c r="AC86" s="42">
        <f t="shared" si="21"/>
        <v>443.17</v>
      </c>
      <c r="AE86" s="9">
        <v>8738</v>
      </c>
    </row>
    <row r="87" spans="1:31" ht="15.5" x14ac:dyDescent="0.35">
      <c r="A87" s="13">
        <v>44190</v>
      </c>
      <c r="B87" s="7">
        <v>0</v>
      </c>
      <c r="C87" s="7">
        <f t="shared" si="11"/>
        <v>0</v>
      </c>
      <c r="D87" s="7">
        <f t="shared" si="12"/>
        <v>8</v>
      </c>
      <c r="E87" s="7">
        <v>74</v>
      </c>
      <c r="F87" s="7">
        <v>0</v>
      </c>
      <c r="G87" s="7">
        <f t="shared" si="13"/>
        <v>0</v>
      </c>
      <c r="H87" s="7">
        <f t="shared" si="14"/>
        <v>196.71</v>
      </c>
      <c r="I87" s="7">
        <f t="shared" si="15"/>
        <v>1931</v>
      </c>
      <c r="J87" s="7">
        <f t="shared" si="16"/>
        <v>2896.5</v>
      </c>
      <c r="K87" s="7">
        <f t="shared" si="17"/>
        <v>3475.8</v>
      </c>
      <c r="L87" s="7">
        <f t="shared" si="18"/>
        <v>3862</v>
      </c>
      <c r="M87" s="7">
        <f t="shared" si="18"/>
        <v>191.33</v>
      </c>
      <c r="N87" s="9">
        <v>0</v>
      </c>
      <c r="O87" s="9">
        <v>0</v>
      </c>
      <c r="P87" s="7"/>
      <c r="Q87" s="7">
        <f t="shared" si="19"/>
        <v>401.98</v>
      </c>
      <c r="R87" s="7"/>
      <c r="S87" s="7">
        <v>707</v>
      </c>
      <c r="T87" s="7">
        <v>1060.5</v>
      </c>
      <c r="U87" s="7">
        <v>1272.5999999999999</v>
      </c>
      <c r="V87" s="7">
        <v>1414</v>
      </c>
      <c r="W87" s="7"/>
      <c r="X87" s="7"/>
      <c r="Y87" s="7"/>
      <c r="Z87" s="7"/>
      <c r="AA87" s="7">
        <v>6038</v>
      </c>
      <c r="AB87" s="7">
        <f t="shared" si="20"/>
        <v>5826</v>
      </c>
      <c r="AC87" s="42">
        <f t="shared" si="21"/>
        <v>443.17</v>
      </c>
      <c r="AE87" s="9">
        <v>8738</v>
      </c>
    </row>
    <row r="88" spans="1:31" ht="15.5" x14ac:dyDescent="0.35">
      <c r="A88" s="13">
        <v>44191</v>
      </c>
      <c r="B88" s="7">
        <v>0</v>
      </c>
      <c r="C88" s="7">
        <f t="shared" si="11"/>
        <v>0</v>
      </c>
      <c r="D88" s="7">
        <f t="shared" si="12"/>
        <v>8</v>
      </c>
      <c r="E88" s="7">
        <v>74</v>
      </c>
      <c r="F88" s="7">
        <v>0</v>
      </c>
      <c r="G88" s="7">
        <f t="shared" si="13"/>
        <v>0</v>
      </c>
      <c r="H88" s="7">
        <f t="shared" si="14"/>
        <v>196.71</v>
      </c>
      <c r="I88" s="7">
        <f t="shared" si="15"/>
        <v>1931</v>
      </c>
      <c r="J88" s="7">
        <f t="shared" si="16"/>
        <v>2896.5</v>
      </c>
      <c r="K88" s="7">
        <f t="shared" si="17"/>
        <v>3475.8</v>
      </c>
      <c r="L88" s="7">
        <f t="shared" si="18"/>
        <v>3862</v>
      </c>
      <c r="M88" s="7">
        <f t="shared" si="18"/>
        <v>191.33</v>
      </c>
      <c r="N88" s="9">
        <v>0</v>
      </c>
      <c r="O88" s="9">
        <v>0</v>
      </c>
      <c r="P88" s="7"/>
      <c r="Q88" s="7">
        <f t="shared" si="19"/>
        <v>401.98</v>
      </c>
      <c r="R88" s="7"/>
      <c r="S88" s="7">
        <v>707</v>
      </c>
      <c r="T88" s="7">
        <v>1060.5</v>
      </c>
      <c r="U88" s="7">
        <v>1272.5999999999999</v>
      </c>
      <c r="V88" s="7">
        <v>1414</v>
      </c>
      <c r="W88" s="7"/>
      <c r="X88" s="7"/>
      <c r="Y88" s="7"/>
      <c r="Z88" s="7"/>
      <c r="AA88" s="7">
        <v>6038</v>
      </c>
      <c r="AB88" s="7">
        <f t="shared" si="20"/>
        <v>5826</v>
      </c>
      <c r="AC88" s="42">
        <f t="shared" si="21"/>
        <v>443.17</v>
      </c>
      <c r="AE88" s="9">
        <v>8738</v>
      </c>
    </row>
    <row r="89" spans="1:31" ht="15.5" x14ac:dyDescent="0.35">
      <c r="A89" s="13">
        <v>44192</v>
      </c>
      <c r="B89" s="7">
        <v>0</v>
      </c>
      <c r="C89" s="7">
        <f t="shared" si="11"/>
        <v>0</v>
      </c>
      <c r="D89" s="7">
        <f t="shared" si="12"/>
        <v>8</v>
      </c>
      <c r="E89" s="7">
        <v>74</v>
      </c>
      <c r="F89" s="7">
        <v>0</v>
      </c>
      <c r="G89" s="7">
        <f t="shared" si="13"/>
        <v>0</v>
      </c>
      <c r="H89" s="7">
        <f t="shared" si="14"/>
        <v>196.71</v>
      </c>
      <c r="I89" s="7">
        <f t="shared" si="15"/>
        <v>1931</v>
      </c>
      <c r="J89" s="7">
        <f t="shared" si="16"/>
        <v>2896.5</v>
      </c>
      <c r="K89" s="7">
        <f t="shared" si="17"/>
        <v>3475.8</v>
      </c>
      <c r="L89" s="7">
        <f t="shared" si="18"/>
        <v>3862</v>
      </c>
      <c r="M89" s="7">
        <f t="shared" si="18"/>
        <v>191.33</v>
      </c>
      <c r="N89" s="9">
        <v>0</v>
      </c>
      <c r="O89" s="9">
        <v>0</v>
      </c>
      <c r="P89" s="7"/>
      <c r="Q89" s="7">
        <f t="shared" si="19"/>
        <v>401.98</v>
      </c>
      <c r="R89" s="7"/>
      <c r="S89" s="7">
        <v>707</v>
      </c>
      <c r="T89" s="7">
        <v>1060.5</v>
      </c>
      <c r="U89" s="7">
        <v>1272.5999999999999</v>
      </c>
      <c r="V89" s="7">
        <v>1414</v>
      </c>
      <c r="W89" s="7"/>
      <c r="X89" s="7"/>
      <c r="Y89" s="7"/>
      <c r="Z89" s="7"/>
      <c r="AA89" s="7">
        <v>6038</v>
      </c>
      <c r="AB89" s="7">
        <f t="shared" si="20"/>
        <v>5826</v>
      </c>
      <c r="AC89" s="42">
        <f t="shared" si="21"/>
        <v>443.17</v>
      </c>
      <c r="AE89" s="9">
        <v>8738</v>
      </c>
    </row>
    <row r="90" spans="1:31" ht="15.5" x14ac:dyDescent="0.35">
      <c r="A90" s="13">
        <v>44193</v>
      </c>
      <c r="B90" s="7">
        <v>0</v>
      </c>
      <c r="C90" s="7">
        <f t="shared" si="11"/>
        <v>0</v>
      </c>
      <c r="D90" s="7">
        <f t="shared" si="12"/>
        <v>8</v>
      </c>
      <c r="E90" s="7">
        <v>74</v>
      </c>
      <c r="F90" s="7">
        <v>0</v>
      </c>
      <c r="G90" s="7">
        <f t="shared" si="13"/>
        <v>0</v>
      </c>
      <c r="H90" s="7">
        <f t="shared" si="14"/>
        <v>196.71</v>
      </c>
      <c r="I90" s="7">
        <f t="shared" si="15"/>
        <v>1931</v>
      </c>
      <c r="J90" s="7">
        <f t="shared" si="16"/>
        <v>2896.5</v>
      </c>
      <c r="K90" s="7">
        <f t="shared" si="17"/>
        <v>3475.8</v>
      </c>
      <c r="L90" s="7">
        <f t="shared" si="18"/>
        <v>3862</v>
      </c>
      <c r="M90" s="7">
        <f t="shared" si="18"/>
        <v>191.33</v>
      </c>
      <c r="N90" s="9">
        <v>0</v>
      </c>
      <c r="O90" s="9">
        <v>0</v>
      </c>
      <c r="P90" s="7"/>
      <c r="Q90" s="7">
        <f t="shared" si="19"/>
        <v>401.98</v>
      </c>
      <c r="R90" s="7"/>
      <c r="S90" s="7">
        <v>707</v>
      </c>
      <c r="T90" s="7">
        <v>1060.5</v>
      </c>
      <c r="U90" s="7">
        <v>1272.5999999999999</v>
      </c>
      <c r="V90" s="7">
        <v>1414</v>
      </c>
      <c r="W90" s="7"/>
      <c r="X90" s="7"/>
      <c r="Y90" s="7"/>
      <c r="Z90" s="7"/>
      <c r="AA90" s="7">
        <v>6038</v>
      </c>
      <c r="AB90" s="7">
        <f t="shared" si="20"/>
        <v>5826</v>
      </c>
      <c r="AC90" s="42">
        <f t="shared" si="21"/>
        <v>443.17</v>
      </c>
      <c r="AE90" s="9">
        <v>8738</v>
      </c>
    </row>
    <row r="91" spans="1:31" ht="15.5" x14ac:dyDescent="0.35">
      <c r="A91" s="13">
        <v>44194</v>
      </c>
      <c r="B91" s="7">
        <v>0</v>
      </c>
      <c r="C91" s="7">
        <f t="shared" si="11"/>
        <v>0</v>
      </c>
      <c r="D91" s="7">
        <f t="shared" si="12"/>
        <v>8</v>
      </c>
      <c r="E91" s="7">
        <v>74</v>
      </c>
      <c r="F91" s="7">
        <v>0</v>
      </c>
      <c r="G91" s="7">
        <f t="shared" si="13"/>
        <v>0</v>
      </c>
      <c r="H91" s="7">
        <f t="shared" si="14"/>
        <v>196.71</v>
      </c>
      <c r="I91" s="7">
        <f t="shared" si="15"/>
        <v>1931</v>
      </c>
      <c r="J91" s="7">
        <f t="shared" si="16"/>
        <v>2896.5</v>
      </c>
      <c r="K91" s="7">
        <f t="shared" si="17"/>
        <v>3475.8</v>
      </c>
      <c r="L91" s="7">
        <f t="shared" si="18"/>
        <v>3862</v>
      </c>
      <c r="M91" s="7">
        <f t="shared" si="18"/>
        <v>191.33</v>
      </c>
      <c r="N91" s="9">
        <v>0</v>
      </c>
      <c r="O91" s="9">
        <v>0</v>
      </c>
      <c r="P91" s="7"/>
      <c r="Q91" s="7">
        <f t="shared" si="19"/>
        <v>401.98</v>
      </c>
      <c r="R91" s="7"/>
      <c r="S91" s="7">
        <v>707</v>
      </c>
      <c r="T91" s="7">
        <v>1060.5</v>
      </c>
      <c r="U91" s="7">
        <v>1272.5999999999999</v>
      </c>
      <c r="V91" s="7">
        <v>1414</v>
      </c>
      <c r="W91" s="7"/>
      <c r="X91" s="7"/>
      <c r="Y91" s="7"/>
      <c r="Z91" s="7"/>
      <c r="AA91" s="7">
        <v>6038</v>
      </c>
      <c r="AB91" s="7">
        <f t="shared" si="20"/>
        <v>5826</v>
      </c>
      <c r="AC91" s="42">
        <f t="shared" si="21"/>
        <v>443.17</v>
      </c>
      <c r="AE91" s="9">
        <v>8738</v>
      </c>
    </row>
    <row r="92" spans="1:31" ht="15.5" x14ac:dyDescent="0.35">
      <c r="A92" s="13">
        <v>44195</v>
      </c>
      <c r="B92" s="7">
        <v>0</v>
      </c>
      <c r="C92" s="7">
        <f t="shared" si="11"/>
        <v>0</v>
      </c>
      <c r="D92" s="7">
        <f t="shared" si="12"/>
        <v>8</v>
      </c>
      <c r="E92" s="7">
        <v>74</v>
      </c>
      <c r="F92" s="7">
        <v>0</v>
      </c>
      <c r="G92" s="7">
        <f t="shared" si="13"/>
        <v>0</v>
      </c>
      <c r="H92" s="7">
        <f t="shared" si="14"/>
        <v>196.71</v>
      </c>
      <c r="I92" s="7">
        <f t="shared" si="15"/>
        <v>1931</v>
      </c>
      <c r="J92" s="7">
        <f t="shared" si="16"/>
        <v>2896.5</v>
      </c>
      <c r="K92" s="7">
        <f t="shared" si="17"/>
        <v>3475.8</v>
      </c>
      <c r="L92" s="7">
        <f t="shared" si="18"/>
        <v>3862</v>
      </c>
      <c r="M92" s="7">
        <f t="shared" si="18"/>
        <v>191.33</v>
      </c>
      <c r="N92" s="9">
        <v>0</v>
      </c>
      <c r="O92" s="9">
        <v>0</v>
      </c>
      <c r="P92" s="7"/>
      <c r="Q92" s="7">
        <f t="shared" si="19"/>
        <v>401.98</v>
      </c>
      <c r="R92" s="7"/>
      <c r="S92" s="7">
        <v>707</v>
      </c>
      <c r="T92" s="7">
        <v>1060.5</v>
      </c>
      <c r="U92" s="7">
        <v>1272.5999999999999</v>
      </c>
      <c r="V92" s="7">
        <v>1414</v>
      </c>
      <c r="W92" s="7"/>
      <c r="X92" s="7"/>
      <c r="Y92" s="7"/>
      <c r="Z92" s="7"/>
      <c r="AA92" s="7">
        <v>6038</v>
      </c>
      <c r="AB92" s="7">
        <f t="shared" si="20"/>
        <v>5826</v>
      </c>
      <c r="AC92" s="42">
        <f t="shared" si="21"/>
        <v>443.17</v>
      </c>
      <c r="AE92" s="9">
        <v>8738</v>
      </c>
    </row>
    <row r="93" spans="1:31" ht="15.5" x14ac:dyDescent="0.35">
      <c r="A93" s="13">
        <v>44196</v>
      </c>
      <c r="B93" s="7">
        <v>0</v>
      </c>
      <c r="C93" s="7">
        <f t="shared" si="11"/>
        <v>0</v>
      </c>
      <c r="D93" s="7">
        <f t="shared" si="12"/>
        <v>8</v>
      </c>
      <c r="E93" s="7">
        <v>74</v>
      </c>
      <c r="F93" s="7">
        <v>0</v>
      </c>
      <c r="G93" s="7">
        <f t="shared" si="13"/>
        <v>0</v>
      </c>
      <c r="H93" s="7">
        <f t="shared" si="14"/>
        <v>196.71</v>
      </c>
      <c r="I93" s="7">
        <f t="shared" si="15"/>
        <v>1931</v>
      </c>
      <c r="J93" s="7">
        <f t="shared" si="16"/>
        <v>2896.5</v>
      </c>
      <c r="K93" s="7">
        <f t="shared" si="17"/>
        <v>3475.8</v>
      </c>
      <c r="L93" s="7">
        <f t="shared" si="18"/>
        <v>3862</v>
      </c>
      <c r="M93" s="7">
        <f t="shared" si="18"/>
        <v>191.33</v>
      </c>
      <c r="N93" s="9">
        <v>0</v>
      </c>
      <c r="O93" s="9">
        <v>0</v>
      </c>
      <c r="P93" s="7"/>
      <c r="Q93" s="7">
        <f t="shared" si="19"/>
        <v>401.98</v>
      </c>
      <c r="R93" s="7"/>
      <c r="S93" s="7">
        <v>707</v>
      </c>
      <c r="T93" s="7">
        <v>1060.5</v>
      </c>
      <c r="U93" s="7">
        <v>1272.5999999999999</v>
      </c>
      <c r="V93" s="7">
        <v>1414</v>
      </c>
      <c r="W93" s="7"/>
      <c r="X93" s="7"/>
      <c r="Y93" s="7"/>
      <c r="Z93" s="7"/>
      <c r="AA93" s="7">
        <v>6038</v>
      </c>
      <c r="AB93" s="7">
        <f t="shared" si="20"/>
        <v>5826</v>
      </c>
      <c r="AC93" s="42">
        <f t="shared" si="21"/>
        <v>443.17</v>
      </c>
      <c r="AE93" s="9">
        <v>8738</v>
      </c>
    </row>
    <row r="94" spans="1:31" ht="15.5" x14ac:dyDescent="0.35">
      <c r="A94" s="13">
        <v>44197</v>
      </c>
      <c r="B94" s="7">
        <v>0</v>
      </c>
      <c r="C94" s="7">
        <f t="shared" si="11"/>
        <v>0</v>
      </c>
      <c r="D94" s="7">
        <f t="shared" si="12"/>
        <v>8</v>
      </c>
      <c r="E94" s="7">
        <v>74</v>
      </c>
      <c r="F94" s="7">
        <v>0</v>
      </c>
      <c r="G94" s="7">
        <f t="shared" si="13"/>
        <v>0</v>
      </c>
      <c r="H94" s="7">
        <f t="shared" si="14"/>
        <v>196.71</v>
      </c>
      <c r="I94" s="7">
        <f t="shared" si="15"/>
        <v>1931</v>
      </c>
      <c r="J94" s="7">
        <f t="shared" si="16"/>
        <v>2896.5</v>
      </c>
      <c r="K94" s="7">
        <f t="shared" si="17"/>
        <v>3475.8</v>
      </c>
      <c r="L94" s="7">
        <f t="shared" si="18"/>
        <v>3862</v>
      </c>
      <c r="M94" s="7">
        <f t="shared" si="18"/>
        <v>191.33</v>
      </c>
      <c r="N94" s="9">
        <v>0</v>
      </c>
      <c r="O94" s="9">
        <v>0</v>
      </c>
      <c r="P94" s="7"/>
      <c r="Q94" s="7">
        <f t="shared" si="19"/>
        <v>401.98</v>
      </c>
      <c r="R94" s="7"/>
      <c r="S94" s="7">
        <v>707</v>
      </c>
      <c r="T94" s="7">
        <v>1060.5</v>
      </c>
      <c r="U94" s="7">
        <v>1272.5999999999999</v>
      </c>
      <c r="V94" s="7">
        <v>1414</v>
      </c>
      <c r="W94" s="7"/>
      <c r="X94" s="7"/>
      <c r="Y94" s="7"/>
      <c r="Z94" s="7"/>
      <c r="AA94" s="7">
        <v>6038</v>
      </c>
      <c r="AB94" s="7">
        <f t="shared" si="20"/>
        <v>5826</v>
      </c>
      <c r="AC94" s="42">
        <f t="shared" si="21"/>
        <v>443.17</v>
      </c>
      <c r="AE94" s="9">
        <v>8738</v>
      </c>
    </row>
    <row r="95" spans="1:31" ht="15.5" x14ac:dyDescent="0.35">
      <c r="A95" s="13">
        <v>44198</v>
      </c>
      <c r="B95" s="7">
        <v>0</v>
      </c>
      <c r="C95" s="7">
        <f t="shared" si="11"/>
        <v>0</v>
      </c>
      <c r="D95" s="7">
        <f t="shared" si="12"/>
        <v>8</v>
      </c>
      <c r="E95" s="7">
        <v>74</v>
      </c>
      <c r="F95" s="7">
        <v>0</v>
      </c>
      <c r="G95" s="7">
        <f t="shared" si="13"/>
        <v>0</v>
      </c>
      <c r="H95" s="7">
        <f t="shared" si="14"/>
        <v>196.71</v>
      </c>
      <c r="I95" s="7">
        <f t="shared" si="15"/>
        <v>1931</v>
      </c>
      <c r="J95" s="7">
        <f t="shared" si="16"/>
        <v>2896.5</v>
      </c>
      <c r="K95" s="7">
        <f t="shared" si="17"/>
        <v>3475.8</v>
      </c>
      <c r="L95" s="7">
        <f t="shared" si="18"/>
        <v>3862</v>
      </c>
      <c r="M95" s="7">
        <f t="shared" si="18"/>
        <v>191.33</v>
      </c>
      <c r="N95" s="9">
        <v>0</v>
      </c>
      <c r="O95" s="9">
        <v>0</v>
      </c>
      <c r="P95" s="7"/>
      <c r="Q95" s="7">
        <f t="shared" si="19"/>
        <v>401.98</v>
      </c>
      <c r="R95" s="7"/>
      <c r="S95" s="7">
        <v>707</v>
      </c>
      <c r="T95" s="7">
        <v>1060.5</v>
      </c>
      <c r="U95" s="7">
        <v>1272.5999999999999</v>
      </c>
      <c r="V95" s="7">
        <v>1414</v>
      </c>
      <c r="W95" s="7"/>
      <c r="X95" s="7"/>
      <c r="Y95" s="7"/>
      <c r="Z95" s="7"/>
      <c r="AA95" s="7">
        <v>6038</v>
      </c>
      <c r="AB95" s="7">
        <f t="shared" si="20"/>
        <v>5826</v>
      </c>
      <c r="AC95" s="42">
        <f t="shared" si="21"/>
        <v>443.17</v>
      </c>
      <c r="AE95" s="9">
        <v>8738</v>
      </c>
    </row>
    <row r="96" spans="1:31" ht="15.5" x14ac:dyDescent="0.35">
      <c r="A96" s="13">
        <v>44199</v>
      </c>
      <c r="B96" s="7">
        <v>0</v>
      </c>
      <c r="C96" s="7">
        <f t="shared" si="11"/>
        <v>0</v>
      </c>
      <c r="D96" s="7">
        <f t="shared" si="12"/>
        <v>8</v>
      </c>
      <c r="E96" s="7">
        <v>74</v>
      </c>
      <c r="F96" s="7">
        <v>0</v>
      </c>
      <c r="G96" s="7">
        <f t="shared" si="13"/>
        <v>0</v>
      </c>
      <c r="H96" s="7">
        <f t="shared" si="14"/>
        <v>196.71</v>
      </c>
      <c r="I96" s="7">
        <f t="shared" si="15"/>
        <v>1931</v>
      </c>
      <c r="J96" s="7">
        <f t="shared" si="16"/>
        <v>2896.5</v>
      </c>
      <c r="K96" s="7">
        <f t="shared" si="17"/>
        <v>3475.8</v>
      </c>
      <c r="L96" s="7">
        <f t="shared" si="18"/>
        <v>3862</v>
      </c>
      <c r="M96" s="7">
        <f t="shared" si="18"/>
        <v>191.33</v>
      </c>
      <c r="N96" s="9">
        <v>0</v>
      </c>
      <c r="O96" s="9">
        <v>0</v>
      </c>
      <c r="P96" s="7"/>
      <c r="Q96" s="7">
        <f t="shared" si="19"/>
        <v>401.98</v>
      </c>
      <c r="R96" s="7"/>
      <c r="S96" s="7">
        <v>707</v>
      </c>
      <c r="T96" s="7">
        <v>1060.5</v>
      </c>
      <c r="U96" s="7">
        <v>1272.5999999999999</v>
      </c>
      <c r="V96" s="7">
        <v>1414</v>
      </c>
      <c r="W96" s="7"/>
      <c r="X96" s="7"/>
      <c r="Y96" s="7"/>
      <c r="Z96" s="7"/>
      <c r="AA96" s="7">
        <v>6038</v>
      </c>
      <c r="AB96" s="7">
        <f t="shared" si="20"/>
        <v>5826</v>
      </c>
      <c r="AC96" s="42">
        <f t="shared" si="21"/>
        <v>443.17</v>
      </c>
      <c r="AE96" s="9">
        <v>8738</v>
      </c>
    </row>
    <row r="97" spans="1:31" ht="15.5" x14ac:dyDescent="0.35">
      <c r="A97" s="13">
        <v>44200</v>
      </c>
      <c r="B97" s="7">
        <v>0</v>
      </c>
      <c r="C97" s="7">
        <f t="shared" si="11"/>
        <v>0</v>
      </c>
      <c r="D97" s="7">
        <f t="shared" si="12"/>
        <v>8</v>
      </c>
      <c r="E97" s="7">
        <v>74</v>
      </c>
      <c r="F97" s="7">
        <v>0</v>
      </c>
      <c r="G97" s="7">
        <f t="shared" si="13"/>
        <v>0</v>
      </c>
      <c r="H97" s="7">
        <f t="shared" si="14"/>
        <v>196.71</v>
      </c>
      <c r="I97" s="7">
        <f t="shared" si="15"/>
        <v>1931</v>
      </c>
      <c r="J97" s="7">
        <f t="shared" si="16"/>
        <v>2896.5</v>
      </c>
      <c r="K97" s="7">
        <f t="shared" si="17"/>
        <v>3475.8</v>
      </c>
      <c r="L97" s="7">
        <f t="shared" si="18"/>
        <v>3862</v>
      </c>
      <c r="M97" s="7">
        <f t="shared" si="18"/>
        <v>191.33</v>
      </c>
      <c r="N97" s="9">
        <v>0</v>
      </c>
      <c r="O97" s="9">
        <v>0</v>
      </c>
      <c r="P97" s="7"/>
      <c r="Q97" s="7">
        <f t="shared" si="19"/>
        <v>401.98</v>
      </c>
      <c r="R97" s="7"/>
      <c r="S97" s="7">
        <v>707</v>
      </c>
      <c r="T97" s="7">
        <v>1060.5</v>
      </c>
      <c r="U97" s="7">
        <v>1272.5999999999999</v>
      </c>
      <c r="V97" s="7">
        <v>1414</v>
      </c>
      <c r="W97" s="7"/>
      <c r="X97" s="7"/>
      <c r="Y97" s="7"/>
      <c r="Z97" s="7"/>
      <c r="AA97" s="7">
        <v>6038</v>
      </c>
      <c r="AB97" s="7">
        <f t="shared" si="20"/>
        <v>5826</v>
      </c>
      <c r="AC97" s="42">
        <f t="shared" si="21"/>
        <v>443.17</v>
      </c>
      <c r="AE97" s="9">
        <v>8738</v>
      </c>
    </row>
    <row r="98" spans="1:31" ht="15.5" x14ac:dyDescent="0.35">
      <c r="A98" s="13">
        <v>44201</v>
      </c>
      <c r="B98" s="7">
        <v>0</v>
      </c>
      <c r="C98" s="7">
        <f t="shared" si="11"/>
        <v>0</v>
      </c>
      <c r="D98" s="7">
        <f t="shared" si="12"/>
        <v>8</v>
      </c>
      <c r="E98" s="7">
        <v>74</v>
      </c>
      <c r="F98" s="7">
        <v>0</v>
      </c>
      <c r="G98" s="7">
        <f t="shared" si="13"/>
        <v>0</v>
      </c>
      <c r="H98" s="7">
        <f t="shared" si="14"/>
        <v>196.71</v>
      </c>
      <c r="I98" s="7">
        <f t="shared" si="15"/>
        <v>1931</v>
      </c>
      <c r="J98" s="7">
        <f t="shared" si="16"/>
        <v>2896.5</v>
      </c>
      <c r="K98" s="7">
        <f t="shared" si="17"/>
        <v>3475.8</v>
      </c>
      <c r="L98" s="7">
        <f t="shared" si="18"/>
        <v>3862</v>
      </c>
      <c r="M98" s="7">
        <f t="shared" si="18"/>
        <v>191.33</v>
      </c>
      <c r="N98" s="9">
        <v>0</v>
      </c>
      <c r="O98" s="9">
        <v>0</v>
      </c>
      <c r="P98" s="7"/>
      <c r="Q98" s="7">
        <f t="shared" si="19"/>
        <v>401.98</v>
      </c>
      <c r="R98" s="7"/>
      <c r="S98" s="7">
        <v>707</v>
      </c>
      <c r="T98" s="7">
        <v>1060.5</v>
      </c>
      <c r="U98" s="7">
        <v>1272.5999999999999</v>
      </c>
      <c r="V98" s="7">
        <v>1414</v>
      </c>
      <c r="W98" s="7"/>
      <c r="X98" s="7"/>
      <c r="Y98" s="7"/>
      <c r="Z98" s="7"/>
      <c r="AA98" s="7">
        <v>6038</v>
      </c>
      <c r="AB98" s="7">
        <f t="shared" si="20"/>
        <v>5826</v>
      </c>
      <c r="AC98" s="42">
        <f t="shared" si="21"/>
        <v>443.17</v>
      </c>
      <c r="AE98" s="9">
        <v>8738</v>
      </c>
    </row>
    <row r="99" spans="1:31" ht="15.5" x14ac:dyDescent="0.35">
      <c r="A99" s="13">
        <v>44202</v>
      </c>
      <c r="B99" s="7">
        <v>0</v>
      </c>
      <c r="C99" s="7">
        <f t="shared" si="11"/>
        <v>0</v>
      </c>
      <c r="D99" s="7">
        <f t="shared" si="12"/>
        <v>8</v>
      </c>
      <c r="E99" s="7">
        <v>74</v>
      </c>
      <c r="F99" s="7">
        <v>0</v>
      </c>
      <c r="G99" s="7">
        <f t="shared" si="13"/>
        <v>0</v>
      </c>
      <c r="H99" s="7">
        <f t="shared" si="14"/>
        <v>196.71</v>
      </c>
      <c r="I99" s="7">
        <f t="shared" si="15"/>
        <v>1931</v>
      </c>
      <c r="J99" s="7">
        <f t="shared" si="16"/>
        <v>2896.5</v>
      </c>
      <c r="K99" s="7">
        <f t="shared" si="17"/>
        <v>3475.8</v>
      </c>
      <c r="L99" s="7">
        <f t="shared" si="18"/>
        <v>3862</v>
      </c>
      <c r="M99" s="7">
        <f t="shared" si="18"/>
        <v>191.33</v>
      </c>
      <c r="N99" s="9">
        <v>0</v>
      </c>
      <c r="O99" s="9">
        <v>0</v>
      </c>
      <c r="P99" s="7"/>
      <c r="Q99" s="7">
        <f t="shared" si="19"/>
        <v>401.98</v>
      </c>
      <c r="R99" s="7"/>
      <c r="S99" s="7">
        <v>707</v>
      </c>
      <c r="T99" s="7">
        <v>1060.5</v>
      </c>
      <c r="U99" s="7">
        <v>1272.5999999999999</v>
      </c>
      <c r="V99" s="7">
        <v>1414</v>
      </c>
      <c r="W99" s="7"/>
      <c r="X99" s="7"/>
      <c r="Y99" s="7"/>
      <c r="Z99" s="7"/>
      <c r="AA99" s="7">
        <v>6038</v>
      </c>
      <c r="AB99" s="7">
        <f t="shared" si="20"/>
        <v>5826</v>
      </c>
      <c r="AC99" s="42">
        <f t="shared" si="21"/>
        <v>443.17</v>
      </c>
      <c r="AE99" s="9">
        <v>8738</v>
      </c>
    </row>
    <row r="100" spans="1:31" ht="15.5" x14ac:dyDescent="0.35">
      <c r="A100" s="13">
        <v>44203</v>
      </c>
      <c r="B100" s="7">
        <v>0</v>
      </c>
      <c r="C100" s="7">
        <f t="shared" si="11"/>
        <v>0</v>
      </c>
      <c r="D100" s="7">
        <f t="shared" si="12"/>
        <v>8</v>
      </c>
      <c r="E100" s="7">
        <v>74</v>
      </c>
      <c r="F100" s="7">
        <v>0</v>
      </c>
      <c r="G100" s="7">
        <f t="shared" si="13"/>
        <v>0</v>
      </c>
      <c r="H100" s="7">
        <f t="shared" si="14"/>
        <v>196.71</v>
      </c>
      <c r="I100" s="7">
        <f t="shared" si="15"/>
        <v>1931</v>
      </c>
      <c r="J100" s="7">
        <f t="shared" si="16"/>
        <v>2896.5</v>
      </c>
      <c r="K100" s="7">
        <f t="shared" si="17"/>
        <v>3475.8</v>
      </c>
      <c r="L100" s="7">
        <f t="shared" si="18"/>
        <v>3862</v>
      </c>
      <c r="M100" s="7">
        <f t="shared" si="18"/>
        <v>191.33</v>
      </c>
      <c r="N100" s="9">
        <v>0</v>
      </c>
      <c r="O100" s="9">
        <v>0</v>
      </c>
      <c r="P100" s="7"/>
      <c r="Q100" s="7">
        <f t="shared" si="19"/>
        <v>401.98</v>
      </c>
      <c r="R100" s="7"/>
      <c r="S100" s="7">
        <v>707</v>
      </c>
      <c r="T100" s="7">
        <v>1060.5</v>
      </c>
      <c r="U100" s="7">
        <v>1272.5999999999999</v>
      </c>
      <c r="V100" s="7">
        <v>1414</v>
      </c>
      <c r="W100" s="7"/>
      <c r="X100" s="7"/>
      <c r="Y100" s="7"/>
      <c r="Z100" s="7"/>
      <c r="AA100" s="7">
        <v>6038</v>
      </c>
      <c r="AB100" s="7">
        <f t="shared" si="20"/>
        <v>5826</v>
      </c>
      <c r="AC100" s="42">
        <f t="shared" si="21"/>
        <v>443.17</v>
      </c>
      <c r="AE100" s="9">
        <v>8738</v>
      </c>
    </row>
    <row r="101" spans="1:31" ht="15.5" x14ac:dyDescent="0.35">
      <c r="A101" s="13">
        <v>44204</v>
      </c>
      <c r="B101" s="7">
        <v>0</v>
      </c>
      <c r="C101" s="7">
        <f t="shared" si="11"/>
        <v>0</v>
      </c>
      <c r="D101" s="7">
        <f t="shared" si="12"/>
        <v>8</v>
      </c>
      <c r="E101" s="7">
        <v>74</v>
      </c>
      <c r="F101" s="7">
        <v>0</v>
      </c>
      <c r="G101" s="7">
        <f t="shared" si="13"/>
        <v>0</v>
      </c>
      <c r="H101" s="7">
        <f t="shared" si="14"/>
        <v>196.71</v>
      </c>
      <c r="I101" s="7">
        <f t="shared" si="15"/>
        <v>1931</v>
      </c>
      <c r="J101" s="7">
        <f t="shared" si="16"/>
        <v>2896.5</v>
      </c>
      <c r="K101" s="7">
        <f t="shared" si="17"/>
        <v>3475.8</v>
      </c>
      <c r="L101" s="7">
        <f t="shared" si="18"/>
        <v>3862</v>
      </c>
      <c r="M101" s="7">
        <f t="shared" si="18"/>
        <v>191.33</v>
      </c>
      <c r="N101" s="9">
        <v>0</v>
      </c>
      <c r="O101" s="9">
        <v>0</v>
      </c>
      <c r="P101" s="7"/>
      <c r="Q101" s="7">
        <f t="shared" si="19"/>
        <v>401.98</v>
      </c>
      <c r="R101" s="7"/>
      <c r="S101" s="7">
        <v>707</v>
      </c>
      <c r="T101" s="7">
        <v>1060.5</v>
      </c>
      <c r="U101" s="7">
        <v>1272.5999999999999</v>
      </c>
      <c r="V101" s="7">
        <v>1414</v>
      </c>
      <c r="W101" s="7"/>
      <c r="X101" s="7"/>
      <c r="Y101" s="7"/>
      <c r="Z101" s="7"/>
      <c r="AA101" s="7">
        <v>6038</v>
      </c>
      <c r="AB101" s="7">
        <f t="shared" si="20"/>
        <v>5826</v>
      </c>
      <c r="AC101" s="42">
        <f t="shared" si="21"/>
        <v>443.17</v>
      </c>
      <c r="AE101" s="9">
        <v>8738</v>
      </c>
    </row>
    <row r="102" spans="1:31" ht="15.5" x14ac:dyDescent="0.35">
      <c r="A102" s="13">
        <v>44205</v>
      </c>
      <c r="B102" s="7">
        <v>0</v>
      </c>
      <c r="C102" s="7">
        <f t="shared" si="11"/>
        <v>0</v>
      </c>
      <c r="D102" s="7">
        <f t="shared" si="12"/>
        <v>8</v>
      </c>
      <c r="E102" s="7">
        <v>74</v>
      </c>
      <c r="F102" s="7">
        <v>0</v>
      </c>
      <c r="G102" s="7">
        <f t="shared" si="13"/>
        <v>0</v>
      </c>
      <c r="H102" s="7">
        <f t="shared" si="14"/>
        <v>196.71</v>
      </c>
      <c r="I102" s="7">
        <f t="shared" si="15"/>
        <v>1931</v>
      </c>
      <c r="J102" s="7">
        <f t="shared" si="16"/>
        <v>2896.5</v>
      </c>
      <c r="K102" s="7">
        <f t="shared" si="17"/>
        <v>3475.8</v>
      </c>
      <c r="L102" s="7">
        <f t="shared" si="18"/>
        <v>3862</v>
      </c>
      <c r="M102" s="7">
        <f t="shared" si="18"/>
        <v>191.33</v>
      </c>
      <c r="N102" s="9">
        <v>0</v>
      </c>
      <c r="O102" s="9">
        <v>0</v>
      </c>
      <c r="P102" s="7"/>
      <c r="Q102" s="7">
        <f t="shared" si="19"/>
        <v>401.98</v>
      </c>
      <c r="R102" s="7"/>
      <c r="S102" s="7">
        <v>707</v>
      </c>
      <c r="T102" s="7">
        <v>1060.5</v>
      </c>
      <c r="U102" s="7">
        <v>1272.5999999999999</v>
      </c>
      <c r="V102" s="7">
        <v>1414</v>
      </c>
      <c r="W102" s="7"/>
      <c r="X102" s="7"/>
      <c r="Y102" s="7"/>
      <c r="Z102" s="7"/>
      <c r="AA102" s="7">
        <v>6038</v>
      </c>
      <c r="AB102" s="7">
        <f t="shared" si="20"/>
        <v>5826</v>
      </c>
      <c r="AC102" s="42">
        <f t="shared" si="21"/>
        <v>443.17</v>
      </c>
      <c r="AE102" s="9">
        <v>8738</v>
      </c>
    </row>
    <row r="103" spans="1:31" ht="15.5" x14ac:dyDescent="0.35">
      <c r="A103" s="13">
        <v>44206</v>
      </c>
      <c r="B103" s="7">
        <v>0</v>
      </c>
      <c r="C103" s="7">
        <f t="shared" si="11"/>
        <v>0</v>
      </c>
      <c r="D103" s="7">
        <f t="shared" si="12"/>
        <v>8</v>
      </c>
      <c r="E103" s="7">
        <v>74</v>
      </c>
      <c r="F103" s="7">
        <v>0</v>
      </c>
      <c r="G103" s="7">
        <f t="shared" si="13"/>
        <v>0</v>
      </c>
      <c r="H103" s="7">
        <f t="shared" si="14"/>
        <v>196.71</v>
      </c>
      <c r="I103" s="7">
        <f t="shared" si="15"/>
        <v>1931</v>
      </c>
      <c r="J103" s="7">
        <f t="shared" si="16"/>
        <v>2896.5</v>
      </c>
      <c r="K103" s="7">
        <f t="shared" si="17"/>
        <v>3475.8</v>
      </c>
      <c r="L103" s="7">
        <f t="shared" si="18"/>
        <v>3862</v>
      </c>
      <c r="M103" s="7">
        <f t="shared" si="18"/>
        <v>191.33</v>
      </c>
      <c r="N103" s="9">
        <v>0</v>
      </c>
      <c r="O103" s="9">
        <v>0</v>
      </c>
      <c r="P103" s="7"/>
      <c r="Q103" s="7">
        <f t="shared" si="19"/>
        <v>401.98</v>
      </c>
      <c r="R103" s="7"/>
      <c r="S103" s="7">
        <v>707</v>
      </c>
      <c r="T103" s="7">
        <v>1060.5</v>
      </c>
      <c r="U103" s="7">
        <v>1272.5999999999999</v>
      </c>
      <c r="V103" s="7">
        <v>1414</v>
      </c>
      <c r="W103" s="7"/>
      <c r="X103" s="7"/>
      <c r="Y103" s="7"/>
      <c r="Z103" s="7"/>
      <c r="AA103" s="7">
        <v>6038</v>
      </c>
      <c r="AB103" s="7">
        <f t="shared" si="20"/>
        <v>5826</v>
      </c>
      <c r="AC103" s="42">
        <f t="shared" si="21"/>
        <v>443.17</v>
      </c>
      <c r="AE103" s="9">
        <v>8738</v>
      </c>
    </row>
    <row r="104" spans="1:31" ht="15.5" x14ac:dyDescent="0.35">
      <c r="A104" s="13">
        <v>44207</v>
      </c>
      <c r="B104" s="7">
        <v>0</v>
      </c>
      <c r="C104" s="7">
        <f t="shared" si="11"/>
        <v>0</v>
      </c>
      <c r="D104" s="7">
        <f t="shared" si="12"/>
        <v>8</v>
      </c>
      <c r="E104" s="7">
        <v>74</v>
      </c>
      <c r="F104" s="7">
        <v>0</v>
      </c>
      <c r="G104" s="7">
        <f t="shared" si="13"/>
        <v>0</v>
      </c>
      <c r="H104" s="7">
        <f t="shared" si="14"/>
        <v>196.71</v>
      </c>
      <c r="I104" s="7">
        <f t="shared" si="15"/>
        <v>1931</v>
      </c>
      <c r="J104" s="7">
        <f t="shared" si="16"/>
        <v>2896.5</v>
      </c>
      <c r="K104" s="7">
        <f t="shared" si="17"/>
        <v>3475.8</v>
      </c>
      <c r="L104" s="7">
        <f t="shared" si="18"/>
        <v>3862</v>
      </c>
      <c r="M104" s="7">
        <f t="shared" si="18"/>
        <v>191.33</v>
      </c>
      <c r="N104" s="9">
        <v>2.72</v>
      </c>
      <c r="O104" s="9">
        <v>2.72</v>
      </c>
      <c r="P104" s="7"/>
      <c r="Q104" s="7">
        <f t="shared" si="19"/>
        <v>404.70000000000005</v>
      </c>
      <c r="R104" s="7"/>
      <c r="S104" s="7">
        <v>707</v>
      </c>
      <c r="T104" s="7">
        <v>1060.5</v>
      </c>
      <c r="U104" s="7">
        <v>1272.5999999999999</v>
      </c>
      <c r="V104" s="7">
        <v>1414</v>
      </c>
      <c r="W104" s="7"/>
      <c r="X104" s="7"/>
      <c r="Y104" s="7"/>
      <c r="Z104" s="7"/>
      <c r="AA104" s="7">
        <v>6038</v>
      </c>
      <c r="AB104" s="7">
        <f t="shared" si="20"/>
        <v>5826</v>
      </c>
      <c r="AC104" s="42">
        <f t="shared" si="21"/>
        <v>443.17</v>
      </c>
      <c r="AE104" s="9">
        <v>8738</v>
      </c>
    </row>
    <row r="105" spans="1:31" ht="15.5" x14ac:dyDescent="0.35">
      <c r="A105" s="13">
        <v>44208</v>
      </c>
      <c r="B105" s="7">
        <v>0</v>
      </c>
      <c r="C105" s="7">
        <f t="shared" si="11"/>
        <v>0</v>
      </c>
      <c r="D105" s="7">
        <f t="shared" si="12"/>
        <v>8</v>
      </c>
      <c r="E105" s="7">
        <v>74</v>
      </c>
      <c r="F105" s="7">
        <v>0</v>
      </c>
      <c r="G105" s="7">
        <f t="shared" si="13"/>
        <v>0</v>
      </c>
      <c r="H105" s="7">
        <f t="shared" si="14"/>
        <v>196.71</v>
      </c>
      <c r="I105" s="7">
        <f t="shared" si="15"/>
        <v>1931</v>
      </c>
      <c r="J105" s="7">
        <f t="shared" si="16"/>
        <v>2896.5</v>
      </c>
      <c r="K105" s="7">
        <f t="shared" si="17"/>
        <v>3475.8</v>
      </c>
      <c r="L105" s="7">
        <f t="shared" si="18"/>
        <v>3862</v>
      </c>
      <c r="M105" s="7">
        <f t="shared" si="18"/>
        <v>191.33</v>
      </c>
      <c r="N105" s="9">
        <v>0</v>
      </c>
      <c r="O105" s="9">
        <v>2.72</v>
      </c>
      <c r="P105" s="7"/>
      <c r="Q105" s="7">
        <f t="shared" si="19"/>
        <v>404.70000000000005</v>
      </c>
      <c r="R105" s="7"/>
      <c r="S105" s="7">
        <v>707</v>
      </c>
      <c r="T105" s="7">
        <v>1060.5</v>
      </c>
      <c r="U105" s="7">
        <v>1272.5999999999999</v>
      </c>
      <c r="V105" s="7">
        <v>1414</v>
      </c>
      <c r="W105" s="7"/>
      <c r="X105" s="7"/>
      <c r="Y105" s="7"/>
      <c r="Z105" s="7"/>
      <c r="AA105" s="7">
        <v>6038</v>
      </c>
      <c r="AB105" s="7">
        <f t="shared" si="20"/>
        <v>5826</v>
      </c>
      <c r="AC105" s="42">
        <f t="shared" si="21"/>
        <v>443.17</v>
      </c>
      <c r="AE105" s="9">
        <v>8738</v>
      </c>
    </row>
    <row r="106" spans="1:31" ht="15.5" x14ac:dyDescent="0.35">
      <c r="A106" s="13">
        <v>44209</v>
      </c>
      <c r="B106" s="7">
        <v>0</v>
      </c>
      <c r="C106" s="7">
        <f t="shared" si="11"/>
        <v>0</v>
      </c>
      <c r="D106" s="7">
        <f t="shared" si="12"/>
        <v>8</v>
      </c>
      <c r="E106" s="7">
        <v>74</v>
      </c>
      <c r="F106" s="7">
        <v>0</v>
      </c>
      <c r="G106" s="7">
        <f t="shared" si="13"/>
        <v>0</v>
      </c>
      <c r="H106" s="7">
        <f t="shared" si="14"/>
        <v>196.71</v>
      </c>
      <c r="I106" s="7">
        <f t="shared" si="15"/>
        <v>1931</v>
      </c>
      <c r="J106" s="7">
        <f t="shared" si="16"/>
        <v>2896.5</v>
      </c>
      <c r="K106" s="7">
        <f t="shared" si="17"/>
        <v>3475.8</v>
      </c>
      <c r="L106" s="7">
        <f t="shared" si="18"/>
        <v>3862</v>
      </c>
      <c r="M106" s="7">
        <f t="shared" si="18"/>
        <v>191.33</v>
      </c>
      <c r="N106" s="9">
        <v>0</v>
      </c>
      <c r="O106" s="9">
        <v>2.72</v>
      </c>
      <c r="P106" s="7"/>
      <c r="Q106" s="7">
        <f t="shared" si="19"/>
        <v>404.70000000000005</v>
      </c>
      <c r="R106" s="7"/>
      <c r="S106" s="7">
        <v>707</v>
      </c>
      <c r="T106" s="7">
        <v>1060.5</v>
      </c>
      <c r="U106" s="7">
        <v>1272.5999999999999</v>
      </c>
      <c r="V106" s="7">
        <v>1414</v>
      </c>
      <c r="W106" s="7"/>
      <c r="X106" s="7"/>
      <c r="Y106" s="7"/>
      <c r="Z106" s="7"/>
      <c r="AA106" s="7">
        <v>6038</v>
      </c>
      <c r="AB106" s="7">
        <f t="shared" si="20"/>
        <v>5826</v>
      </c>
      <c r="AC106" s="42">
        <f t="shared" si="21"/>
        <v>443.17</v>
      </c>
      <c r="AE106" s="9">
        <v>8738</v>
      </c>
    </row>
    <row r="107" spans="1:31" ht="15.5" x14ac:dyDescent="0.35">
      <c r="A107" s="13">
        <v>44210</v>
      </c>
      <c r="B107" s="7">
        <v>0</v>
      </c>
      <c r="C107" s="7">
        <f t="shared" si="11"/>
        <v>0</v>
      </c>
      <c r="D107" s="7">
        <f t="shared" si="12"/>
        <v>8</v>
      </c>
      <c r="E107" s="7">
        <v>74</v>
      </c>
      <c r="F107" s="7">
        <v>0</v>
      </c>
      <c r="G107" s="7">
        <f t="shared" si="13"/>
        <v>0</v>
      </c>
      <c r="H107" s="7">
        <f t="shared" si="14"/>
        <v>196.71</v>
      </c>
      <c r="I107" s="7">
        <f t="shared" si="15"/>
        <v>1931</v>
      </c>
      <c r="J107" s="7">
        <f t="shared" si="16"/>
        <v>2896.5</v>
      </c>
      <c r="K107" s="7">
        <f t="shared" si="17"/>
        <v>3475.8</v>
      </c>
      <c r="L107" s="7">
        <f t="shared" si="18"/>
        <v>3862</v>
      </c>
      <c r="M107" s="7">
        <f t="shared" si="18"/>
        <v>191.33</v>
      </c>
      <c r="N107" s="9">
        <v>0</v>
      </c>
      <c r="O107" s="9">
        <v>2.72</v>
      </c>
      <c r="P107" s="7"/>
      <c r="Q107" s="7">
        <f t="shared" si="19"/>
        <v>404.70000000000005</v>
      </c>
      <c r="R107" s="7"/>
      <c r="S107" s="7">
        <v>707</v>
      </c>
      <c r="T107" s="7">
        <v>1060.5</v>
      </c>
      <c r="U107" s="7">
        <v>1272.5999999999999</v>
      </c>
      <c r="V107" s="7">
        <v>1414</v>
      </c>
      <c r="W107" s="7"/>
      <c r="X107" s="7"/>
      <c r="Y107" s="7"/>
      <c r="Z107" s="7"/>
      <c r="AA107" s="7">
        <v>6038</v>
      </c>
      <c r="AB107" s="7">
        <f t="shared" si="20"/>
        <v>5826</v>
      </c>
      <c r="AC107" s="42">
        <f t="shared" si="21"/>
        <v>443.17</v>
      </c>
      <c r="AE107" s="9">
        <v>8738</v>
      </c>
    </row>
    <row r="108" spans="1:31" ht="15.5" x14ac:dyDescent="0.35">
      <c r="A108" s="13">
        <v>44211</v>
      </c>
      <c r="B108" s="7">
        <v>0</v>
      </c>
      <c r="C108" s="7">
        <f t="shared" si="11"/>
        <v>0</v>
      </c>
      <c r="D108" s="7">
        <f t="shared" si="12"/>
        <v>8</v>
      </c>
      <c r="E108" s="7">
        <v>74</v>
      </c>
      <c r="F108" s="7">
        <v>0</v>
      </c>
      <c r="G108" s="7">
        <f t="shared" si="13"/>
        <v>0</v>
      </c>
      <c r="H108" s="7">
        <f t="shared" si="14"/>
        <v>196.71</v>
      </c>
      <c r="I108" s="7">
        <f t="shared" si="15"/>
        <v>1931</v>
      </c>
      <c r="J108" s="7">
        <f t="shared" si="16"/>
        <v>2896.5</v>
      </c>
      <c r="K108" s="7">
        <f t="shared" si="17"/>
        <v>3475.8</v>
      </c>
      <c r="L108" s="7">
        <f t="shared" si="18"/>
        <v>3862</v>
      </c>
      <c r="M108" s="7">
        <f t="shared" si="18"/>
        <v>191.33</v>
      </c>
      <c r="N108" s="9">
        <v>0</v>
      </c>
      <c r="O108" s="9">
        <v>2.72</v>
      </c>
      <c r="P108" s="7"/>
      <c r="Q108" s="7">
        <f t="shared" si="19"/>
        <v>404.70000000000005</v>
      </c>
      <c r="R108" s="7"/>
      <c r="S108" s="7">
        <v>707</v>
      </c>
      <c r="T108" s="7">
        <v>1060.5</v>
      </c>
      <c r="U108" s="7">
        <v>1272.5999999999999</v>
      </c>
      <c r="V108" s="7">
        <v>1414</v>
      </c>
      <c r="W108" s="7"/>
      <c r="X108" s="7"/>
      <c r="Y108" s="7"/>
      <c r="Z108" s="7"/>
      <c r="AA108" s="7">
        <v>6038</v>
      </c>
      <c r="AB108" s="7">
        <f t="shared" si="20"/>
        <v>5826</v>
      </c>
      <c r="AC108" s="42">
        <f t="shared" si="21"/>
        <v>443.17</v>
      </c>
      <c r="AE108" s="9">
        <v>8738</v>
      </c>
    </row>
    <row r="109" spans="1:31" ht="15.5" x14ac:dyDescent="0.35">
      <c r="A109" s="13">
        <v>44212</v>
      </c>
      <c r="B109" s="7">
        <v>0</v>
      </c>
      <c r="C109" s="7">
        <f t="shared" si="11"/>
        <v>0</v>
      </c>
      <c r="D109" s="7">
        <f t="shared" si="12"/>
        <v>8</v>
      </c>
      <c r="E109" s="7">
        <v>74</v>
      </c>
      <c r="F109" s="7">
        <v>0</v>
      </c>
      <c r="G109" s="7">
        <f t="shared" si="13"/>
        <v>0</v>
      </c>
      <c r="H109" s="7">
        <f t="shared" si="14"/>
        <v>196.71</v>
      </c>
      <c r="I109" s="7">
        <f t="shared" si="15"/>
        <v>1931</v>
      </c>
      <c r="J109" s="7">
        <f t="shared" si="16"/>
        <v>2896.5</v>
      </c>
      <c r="K109" s="7">
        <f t="shared" si="17"/>
        <v>3475.8</v>
      </c>
      <c r="L109" s="7">
        <f t="shared" si="18"/>
        <v>3862</v>
      </c>
      <c r="M109" s="7">
        <f t="shared" si="18"/>
        <v>191.33</v>
      </c>
      <c r="N109" s="9">
        <v>0</v>
      </c>
      <c r="O109" s="9">
        <v>2.72</v>
      </c>
      <c r="P109" s="7"/>
      <c r="Q109" s="7">
        <f t="shared" si="19"/>
        <v>404.70000000000005</v>
      </c>
      <c r="R109" s="7"/>
      <c r="S109" s="7">
        <v>707</v>
      </c>
      <c r="T109" s="7">
        <v>1060.5</v>
      </c>
      <c r="U109" s="7">
        <v>1272.5999999999999</v>
      </c>
      <c r="V109" s="7">
        <v>1414</v>
      </c>
      <c r="W109" s="7"/>
      <c r="X109" s="7"/>
      <c r="Y109" s="7"/>
      <c r="Z109" s="7"/>
      <c r="AA109" s="7">
        <v>6038</v>
      </c>
      <c r="AB109" s="7">
        <f t="shared" si="20"/>
        <v>5826</v>
      </c>
      <c r="AC109" s="42">
        <f t="shared" si="21"/>
        <v>443.17</v>
      </c>
      <c r="AE109" s="9">
        <v>8738</v>
      </c>
    </row>
    <row r="110" spans="1:31" ht="15.5" x14ac:dyDescent="0.35">
      <c r="A110" s="13">
        <v>44213</v>
      </c>
      <c r="B110" s="7">
        <v>0</v>
      </c>
      <c r="C110" s="7">
        <f t="shared" si="11"/>
        <v>0</v>
      </c>
      <c r="D110" s="7">
        <f t="shared" si="12"/>
        <v>8</v>
      </c>
      <c r="E110" s="7">
        <v>74</v>
      </c>
      <c r="F110" s="7">
        <v>0</v>
      </c>
      <c r="G110" s="7">
        <f t="shared" si="13"/>
        <v>0</v>
      </c>
      <c r="H110" s="7">
        <f t="shared" si="14"/>
        <v>196.71</v>
      </c>
      <c r="I110" s="7">
        <f t="shared" si="15"/>
        <v>1931</v>
      </c>
      <c r="J110" s="7">
        <f t="shared" si="16"/>
        <v>2896.5</v>
      </c>
      <c r="K110" s="7">
        <f t="shared" si="17"/>
        <v>3475.8</v>
      </c>
      <c r="L110" s="7">
        <f t="shared" si="18"/>
        <v>3862</v>
      </c>
      <c r="M110" s="7">
        <f t="shared" si="18"/>
        <v>191.33</v>
      </c>
      <c r="N110" s="9">
        <v>0</v>
      </c>
      <c r="O110" s="9">
        <v>2.72</v>
      </c>
      <c r="P110" s="7"/>
      <c r="Q110" s="7">
        <f t="shared" si="19"/>
        <v>404.70000000000005</v>
      </c>
      <c r="R110" s="7"/>
      <c r="S110" s="7">
        <v>707</v>
      </c>
      <c r="T110" s="7">
        <v>1060.5</v>
      </c>
      <c r="U110" s="7">
        <v>1272.5999999999999</v>
      </c>
      <c r="V110" s="7">
        <v>1414</v>
      </c>
      <c r="W110" s="7"/>
      <c r="X110" s="7"/>
      <c r="Y110" s="7"/>
      <c r="Z110" s="7"/>
      <c r="AA110" s="7">
        <v>6038</v>
      </c>
      <c r="AB110" s="7">
        <f t="shared" si="20"/>
        <v>5826</v>
      </c>
      <c r="AC110" s="42">
        <f t="shared" si="21"/>
        <v>443.17</v>
      </c>
      <c r="AE110" s="9">
        <v>8738</v>
      </c>
    </row>
    <row r="111" spans="1:31" ht="15.5" x14ac:dyDescent="0.35">
      <c r="A111" s="13">
        <v>44214</v>
      </c>
      <c r="B111" s="7">
        <v>0</v>
      </c>
      <c r="C111" s="7">
        <f t="shared" si="11"/>
        <v>0</v>
      </c>
      <c r="D111" s="7">
        <f t="shared" si="12"/>
        <v>8</v>
      </c>
      <c r="E111" s="7">
        <v>74</v>
      </c>
      <c r="F111" s="7">
        <v>0</v>
      </c>
      <c r="G111" s="7">
        <f t="shared" si="13"/>
        <v>0</v>
      </c>
      <c r="H111" s="7">
        <f t="shared" si="14"/>
        <v>196.71</v>
      </c>
      <c r="I111" s="7">
        <f t="shared" si="15"/>
        <v>1931</v>
      </c>
      <c r="J111" s="7">
        <f t="shared" si="16"/>
        <v>2896.5</v>
      </c>
      <c r="K111" s="7">
        <f t="shared" si="17"/>
        <v>3475.8</v>
      </c>
      <c r="L111" s="7">
        <f t="shared" si="18"/>
        <v>3862</v>
      </c>
      <c r="M111" s="7">
        <f t="shared" si="18"/>
        <v>191.33</v>
      </c>
      <c r="N111" s="9">
        <v>0</v>
      </c>
      <c r="O111" s="9">
        <v>2.72</v>
      </c>
      <c r="P111" s="7"/>
      <c r="Q111" s="7">
        <f t="shared" si="19"/>
        <v>404.70000000000005</v>
      </c>
      <c r="R111" s="7"/>
      <c r="S111" s="7">
        <v>707</v>
      </c>
      <c r="T111" s="7">
        <v>1060.5</v>
      </c>
      <c r="U111" s="7">
        <v>1272.5999999999999</v>
      </c>
      <c r="V111" s="7">
        <v>1414</v>
      </c>
      <c r="W111" s="7"/>
      <c r="X111" s="7"/>
      <c r="Y111" s="7"/>
      <c r="Z111" s="7"/>
      <c r="AA111" s="7">
        <v>6038</v>
      </c>
      <c r="AB111" s="7">
        <f t="shared" si="20"/>
        <v>5826</v>
      </c>
      <c r="AC111" s="42">
        <f t="shared" si="21"/>
        <v>443.17</v>
      </c>
      <c r="AE111" s="9">
        <v>8738</v>
      </c>
    </row>
    <row r="112" spans="1:31" ht="15.5" x14ac:dyDescent="0.35">
      <c r="A112" s="13">
        <v>44215</v>
      </c>
      <c r="B112" s="7">
        <v>0</v>
      </c>
      <c r="C112" s="7">
        <f t="shared" si="11"/>
        <v>0</v>
      </c>
      <c r="D112" s="7">
        <f t="shared" si="12"/>
        <v>8</v>
      </c>
      <c r="E112" s="7">
        <v>74</v>
      </c>
      <c r="F112" s="7">
        <v>0</v>
      </c>
      <c r="G112" s="7">
        <f t="shared" si="13"/>
        <v>0</v>
      </c>
      <c r="H112" s="7">
        <f t="shared" si="14"/>
        <v>196.71</v>
      </c>
      <c r="I112" s="7">
        <f t="shared" si="15"/>
        <v>1931</v>
      </c>
      <c r="J112" s="7">
        <f t="shared" si="16"/>
        <v>2896.5</v>
      </c>
      <c r="K112" s="7">
        <f t="shared" si="17"/>
        <v>3475.8</v>
      </c>
      <c r="L112" s="7">
        <f t="shared" si="18"/>
        <v>3862</v>
      </c>
      <c r="M112" s="7">
        <f t="shared" si="18"/>
        <v>191.33</v>
      </c>
      <c r="N112" s="9">
        <v>0</v>
      </c>
      <c r="O112" s="9">
        <v>2.72</v>
      </c>
      <c r="P112" s="7"/>
      <c r="Q112" s="7">
        <f t="shared" si="19"/>
        <v>404.70000000000005</v>
      </c>
      <c r="R112" s="7"/>
      <c r="S112" s="7">
        <v>707</v>
      </c>
      <c r="T112" s="7">
        <v>1060.5</v>
      </c>
      <c r="U112" s="7">
        <v>1272.5999999999999</v>
      </c>
      <c r="V112" s="7">
        <v>1414</v>
      </c>
      <c r="W112" s="7"/>
      <c r="X112" s="7"/>
      <c r="Y112" s="7"/>
      <c r="Z112" s="7"/>
      <c r="AA112" s="7">
        <v>6038</v>
      </c>
      <c r="AB112" s="7">
        <f t="shared" si="20"/>
        <v>5826</v>
      </c>
      <c r="AC112" s="42">
        <f t="shared" si="21"/>
        <v>443.17</v>
      </c>
      <c r="AE112" s="9">
        <v>8738</v>
      </c>
    </row>
    <row r="113" spans="1:31" ht="15.5" x14ac:dyDescent="0.35">
      <c r="A113" s="13">
        <v>44216</v>
      </c>
      <c r="B113" s="7">
        <v>0</v>
      </c>
      <c r="C113" s="7">
        <f t="shared" si="11"/>
        <v>0</v>
      </c>
      <c r="D113" s="7">
        <f t="shared" si="12"/>
        <v>8</v>
      </c>
      <c r="E113" s="7">
        <v>74</v>
      </c>
      <c r="F113" s="7">
        <v>0</v>
      </c>
      <c r="G113" s="7">
        <f t="shared" si="13"/>
        <v>0</v>
      </c>
      <c r="H113" s="7">
        <f t="shared" si="14"/>
        <v>196.71</v>
      </c>
      <c r="I113" s="7">
        <f t="shared" si="15"/>
        <v>1931</v>
      </c>
      <c r="J113" s="7">
        <f t="shared" si="16"/>
        <v>2896.5</v>
      </c>
      <c r="K113" s="7">
        <f t="shared" si="17"/>
        <v>3475.8</v>
      </c>
      <c r="L113" s="7">
        <f t="shared" si="18"/>
        <v>3862</v>
      </c>
      <c r="M113" s="7">
        <f t="shared" si="18"/>
        <v>191.33</v>
      </c>
      <c r="N113" s="9">
        <v>0</v>
      </c>
      <c r="O113" s="9">
        <v>2.72</v>
      </c>
      <c r="P113" s="7"/>
      <c r="Q113" s="7">
        <f t="shared" si="19"/>
        <v>404.70000000000005</v>
      </c>
      <c r="R113" s="7"/>
      <c r="S113" s="7">
        <v>707</v>
      </c>
      <c r="T113" s="7">
        <v>1060.5</v>
      </c>
      <c r="U113" s="7">
        <v>1272.5999999999999</v>
      </c>
      <c r="V113" s="7">
        <v>1414</v>
      </c>
      <c r="W113" s="7"/>
      <c r="X113" s="7"/>
      <c r="Y113" s="7"/>
      <c r="Z113" s="7"/>
      <c r="AA113" s="7">
        <v>6038</v>
      </c>
      <c r="AB113" s="7">
        <f t="shared" si="20"/>
        <v>5826</v>
      </c>
      <c r="AC113" s="42">
        <f t="shared" si="21"/>
        <v>443.17</v>
      </c>
      <c r="AE113" s="9">
        <v>8738</v>
      </c>
    </row>
    <row r="114" spans="1:31" ht="15.5" x14ac:dyDescent="0.35">
      <c r="A114" s="13">
        <v>44217</v>
      </c>
      <c r="B114" s="7">
        <v>0</v>
      </c>
      <c r="C114" s="7">
        <f t="shared" si="11"/>
        <v>0</v>
      </c>
      <c r="D114" s="7">
        <f t="shared" si="12"/>
        <v>8</v>
      </c>
      <c r="E114" s="7">
        <v>74</v>
      </c>
      <c r="F114" s="7">
        <v>0</v>
      </c>
      <c r="G114" s="7">
        <f t="shared" si="13"/>
        <v>0</v>
      </c>
      <c r="H114" s="7">
        <f t="shared" si="14"/>
        <v>196.71</v>
      </c>
      <c r="I114" s="7">
        <f t="shared" si="15"/>
        <v>1931</v>
      </c>
      <c r="J114" s="7">
        <f t="shared" si="16"/>
        <v>2896.5</v>
      </c>
      <c r="K114" s="7">
        <f t="shared" si="17"/>
        <v>3475.8</v>
      </c>
      <c r="L114" s="7">
        <f t="shared" si="18"/>
        <v>3862</v>
      </c>
      <c r="M114" s="7">
        <f t="shared" si="18"/>
        <v>191.33</v>
      </c>
      <c r="N114" s="9">
        <v>0</v>
      </c>
      <c r="O114" s="9">
        <v>2.72</v>
      </c>
      <c r="P114" s="7"/>
      <c r="Q114" s="7">
        <f t="shared" si="19"/>
        <v>404.70000000000005</v>
      </c>
      <c r="R114" s="7"/>
      <c r="S114" s="7">
        <v>707</v>
      </c>
      <c r="T114" s="7">
        <v>1060.5</v>
      </c>
      <c r="U114" s="7">
        <v>1272.5999999999999</v>
      </c>
      <c r="V114" s="7">
        <v>1414</v>
      </c>
      <c r="W114" s="7"/>
      <c r="X114" s="7"/>
      <c r="Y114" s="7"/>
      <c r="Z114" s="7"/>
      <c r="AA114" s="7">
        <v>6038</v>
      </c>
      <c r="AB114" s="7">
        <f t="shared" si="20"/>
        <v>5826</v>
      </c>
      <c r="AC114" s="42">
        <f t="shared" si="21"/>
        <v>443.17</v>
      </c>
      <c r="AE114" s="9">
        <v>8738</v>
      </c>
    </row>
    <row r="115" spans="1:31" ht="15.5" x14ac:dyDescent="0.35">
      <c r="A115" s="13">
        <v>44218</v>
      </c>
      <c r="B115" s="7">
        <v>0</v>
      </c>
      <c r="C115" s="7">
        <f t="shared" si="11"/>
        <v>0</v>
      </c>
      <c r="D115" s="7">
        <f t="shared" si="12"/>
        <v>8</v>
      </c>
      <c r="E115" s="7">
        <v>74</v>
      </c>
      <c r="F115" s="7">
        <v>0</v>
      </c>
      <c r="G115" s="7">
        <f t="shared" si="13"/>
        <v>0</v>
      </c>
      <c r="H115" s="7">
        <f t="shared" si="14"/>
        <v>196.71</v>
      </c>
      <c r="I115" s="7">
        <f t="shared" si="15"/>
        <v>1931</v>
      </c>
      <c r="J115" s="7">
        <f t="shared" si="16"/>
        <v>2896.5</v>
      </c>
      <c r="K115" s="7">
        <f t="shared" si="17"/>
        <v>3475.8</v>
      </c>
      <c r="L115" s="7">
        <f t="shared" si="18"/>
        <v>3862</v>
      </c>
      <c r="M115" s="7">
        <f t="shared" si="18"/>
        <v>191.33</v>
      </c>
      <c r="N115" s="9">
        <v>0</v>
      </c>
      <c r="O115" s="9">
        <v>2.72</v>
      </c>
      <c r="P115" s="7"/>
      <c r="Q115" s="7">
        <f t="shared" si="19"/>
        <v>404.70000000000005</v>
      </c>
      <c r="R115" s="7"/>
      <c r="S115" s="7">
        <v>707</v>
      </c>
      <c r="T115" s="7">
        <v>1060.5</v>
      </c>
      <c r="U115" s="7">
        <v>1272.5999999999999</v>
      </c>
      <c r="V115" s="7">
        <v>1414</v>
      </c>
      <c r="W115" s="7"/>
      <c r="X115" s="7"/>
      <c r="Y115" s="7"/>
      <c r="Z115" s="7"/>
      <c r="AA115" s="7">
        <v>6038</v>
      </c>
      <c r="AB115" s="7">
        <f t="shared" si="20"/>
        <v>5826</v>
      </c>
      <c r="AC115" s="42">
        <f t="shared" si="21"/>
        <v>443.17</v>
      </c>
      <c r="AE115" s="9">
        <v>8738</v>
      </c>
    </row>
    <row r="116" spans="1:31" ht="15.5" x14ac:dyDescent="0.35">
      <c r="A116" s="13">
        <v>44219</v>
      </c>
      <c r="B116" s="7">
        <v>0</v>
      </c>
      <c r="C116" s="7">
        <f t="shared" si="11"/>
        <v>0</v>
      </c>
      <c r="D116" s="7">
        <f t="shared" si="12"/>
        <v>8</v>
      </c>
      <c r="E116" s="7">
        <v>74</v>
      </c>
      <c r="F116" s="7">
        <v>0</v>
      </c>
      <c r="G116" s="7">
        <f t="shared" si="13"/>
        <v>0</v>
      </c>
      <c r="H116" s="7">
        <f t="shared" si="14"/>
        <v>196.71</v>
      </c>
      <c r="I116" s="7">
        <f t="shared" si="15"/>
        <v>1931</v>
      </c>
      <c r="J116" s="7">
        <f t="shared" si="16"/>
        <v>2896.5</v>
      </c>
      <c r="K116" s="7">
        <f t="shared" si="17"/>
        <v>3475.8</v>
      </c>
      <c r="L116" s="7">
        <f t="shared" si="18"/>
        <v>3862</v>
      </c>
      <c r="M116" s="7">
        <f t="shared" si="18"/>
        <v>191.33</v>
      </c>
      <c r="N116" s="9">
        <v>0</v>
      </c>
      <c r="O116" s="9">
        <v>2.72</v>
      </c>
      <c r="P116" s="7"/>
      <c r="Q116" s="7">
        <f t="shared" si="19"/>
        <v>404.70000000000005</v>
      </c>
      <c r="R116" s="7"/>
      <c r="S116" s="7">
        <v>707</v>
      </c>
      <c r="T116" s="7">
        <v>1060.5</v>
      </c>
      <c r="U116" s="7">
        <v>1272.5999999999999</v>
      </c>
      <c r="V116" s="7">
        <v>1414</v>
      </c>
      <c r="W116" s="7"/>
      <c r="X116" s="7"/>
      <c r="Y116" s="7"/>
      <c r="Z116" s="7"/>
      <c r="AA116" s="7">
        <v>6038</v>
      </c>
      <c r="AB116" s="7">
        <f t="shared" si="20"/>
        <v>5826</v>
      </c>
      <c r="AC116" s="42">
        <f t="shared" si="21"/>
        <v>443.17</v>
      </c>
      <c r="AE116" s="9">
        <v>8738</v>
      </c>
    </row>
    <row r="117" spans="1:31" ht="15.5" x14ac:dyDescent="0.35">
      <c r="A117" s="13">
        <v>44220</v>
      </c>
      <c r="B117" s="7">
        <v>0</v>
      </c>
      <c r="C117" s="7">
        <f t="shared" si="11"/>
        <v>0</v>
      </c>
      <c r="D117" s="7">
        <f t="shared" si="12"/>
        <v>8</v>
      </c>
      <c r="E117" s="7">
        <v>74</v>
      </c>
      <c r="F117" s="7">
        <v>0</v>
      </c>
      <c r="G117" s="7">
        <f t="shared" si="13"/>
        <v>0</v>
      </c>
      <c r="H117" s="7">
        <f t="shared" si="14"/>
        <v>196.71</v>
      </c>
      <c r="I117" s="7">
        <f t="shared" si="15"/>
        <v>1931</v>
      </c>
      <c r="J117" s="7">
        <f t="shared" si="16"/>
        <v>2896.5</v>
      </c>
      <c r="K117" s="7">
        <f t="shared" si="17"/>
        <v>3475.8</v>
      </c>
      <c r="L117" s="7">
        <f t="shared" si="18"/>
        <v>3862</v>
      </c>
      <c r="M117" s="7">
        <f t="shared" si="18"/>
        <v>191.33</v>
      </c>
      <c r="N117" s="9">
        <v>0</v>
      </c>
      <c r="O117" s="9">
        <v>2.72</v>
      </c>
      <c r="P117" s="7"/>
      <c r="Q117" s="7">
        <f t="shared" si="19"/>
        <v>404.70000000000005</v>
      </c>
      <c r="R117" s="7"/>
      <c r="S117" s="7">
        <v>707</v>
      </c>
      <c r="T117" s="7">
        <v>1060.5</v>
      </c>
      <c r="U117" s="7">
        <v>1272.5999999999999</v>
      </c>
      <c r="V117" s="7">
        <v>1414</v>
      </c>
      <c r="W117" s="7"/>
      <c r="X117" s="7"/>
      <c r="Y117" s="7"/>
      <c r="Z117" s="7"/>
      <c r="AA117" s="7">
        <v>6038</v>
      </c>
      <c r="AB117" s="7">
        <f t="shared" si="20"/>
        <v>5826</v>
      </c>
      <c r="AC117" s="42">
        <f t="shared" si="21"/>
        <v>443.17</v>
      </c>
      <c r="AE117" s="9">
        <v>8738</v>
      </c>
    </row>
    <row r="118" spans="1:31" ht="15.5" x14ac:dyDescent="0.35">
      <c r="A118" s="13">
        <v>44221</v>
      </c>
      <c r="B118" s="7">
        <v>0</v>
      </c>
      <c r="C118" s="7">
        <f t="shared" si="11"/>
        <v>0</v>
      </c>
      <c r="D118" s="7">
        <f t="shared" si="12"/>
        <v>8</v>
      </c>
      <c r="E118" s="7">
        <v>74</v>
      </c>
      <c r="F118" s="7">
        <v>0</v>
      </c>
      <c r="G118" s="7">
        <f t="shared" si="13"/>
        <v>0</v>
      </c>
      <c r="H118" s="7">
        <f t="shared" si="14"/>
        <v>196.71</v>
      </c>
      <c r="I118" s="7">
        <f t="shared" si="15"/>
        <v>1931</v>
      </c>
      <c r="J118" s="7">
        <f t="shared" si="16"/>
        <v>2896.5</v>
      </c>
      <c r="K118" s="7">
        <f t="shared" si="17"/>
        <v>3475.8</v>
      </c>
      <c r="L118" s="7">
        <f t="shared" si="18"/>
        <v>3862</v>
      </c>
      <c r="M118" s="7">
        <f t="shared" si="18"/>
        <v>191.33</v>
      </c>
      <c r="N118" s="9">
        <v>0</v>
      </c>
      <c r="O118" s="9">
        <v>2.72</v>
      </c>
      <c r="P118" s="7"/>
      <c r="Q118" s="7">
        <f t="shared" si="19"/>
        <v>404.70000000000005</v>
      </c>
      <c r="R118" s="7"/>
      <c r="S118" s="7">
        <v>707</v>
      </c>
      <c r="T118" s="7">
        <v>1060.5</v>
      </c>
      <c r="U118" s="7">
        <v>1272.5999999999999</v>
      </c>
      <c r="V118" s="7">
        <v>1414</v>
      </c>
      <c r="W118" s="7"/>
      <c r="X118" s="7"/>
      <c r="Y118" s="7"/>
      <c r="Z118" s="7"/>
      <c r="AA118" s="7">
        <v>6038</v>
      </c>
      <c r="AB118" s="7">
        <f t="shared" si="20"/>
        <v>5826</v>
      </c>
      <c r="AC118" s="42">
        <f t="shared" si="21"/>
        <v>443.17</v>
      </c>
      <c r="AE118" s="9">
        <v>8738</v>
      </c>
    </row>
    <row r="119" spans="1:31" ht="15.5" x14ac:dyDescent="0.35">
      <c r="A119" s="13">
        <v>44222</v>
      </c>
      <c r="B119" s="7">
        <v>0</v>
      </c>
      <c r="C119" s="7">
        <f t="shared" si="11"/>
        <v>0</v>
      </c>
      <c r="D119" s="7">
        <f t="shared" si="12"/>
        <v>8</v>
      </c>
      <c r="E119" s="7">
        <v>74</v>
      </c>
      <c r="F119" s="7">
        <v>0</v>
      </c>
      <c r="G119" s="7">
        <f t="shared" si="13"/>
        <v>0</v>
      </c>
      <c r="H119" s="7">
        <f t="shared" si="14"/>
        <v>196.71</v>
      </c>
      <c r="I119" s="7">
        <f t="shared" si="15"/>
        <v>1931</v>
      </c>
      <c r="J119" s="7">
        <f t="shared" si="16"/>
        <v>2896.5</v>
      </c>
      <c r="K119" s="7">
        <f t="shared" si="17"/>
        <v>3475.8</v>
      </c>
      <c r="L119" s="7">
        <f t="shared" si="18"/>
        <v>3862</v>
      </c>
      <c r="M119" s="7">
        <f t="shared" si="18"/>
        <v>191.33</v>
      </c>
      <c r="N119" s="9">
        <v>0</v>
      </c>
      <c r="O119" s="9">
        <v>2.72</v>
      </c>
      <c r="P119" s="7"/>
      <c r="Q119" s="7">
        <f t="shared" si="19"/>
        <v>404.70000000000005</v>
      </c>
      <c r="R119" s="7"/>
      <c r="S119" s="7">
        <v>707</v>
      </c>
      <c r="T119" s="7">
        <v>1060.5</v>
      </c>
      <c r="U119" s="7">
        <v>1272.5999999999999</v>
      </c>
      <c r="V119" s="7">
        <v>1414</v>
      </c>
      <c r="W119" s="7"/>
      <c r="X119" s="7"/>
      <c r="Y119" s="7"/>
      <c r="Z119" s="7"/>
      <c r="AA119" s="7">
        <v>6038</v>
      </c>
      <c r="AB119" s="7">
        <f t="shared" si="20"/>
        <v>5826</v>
      </c>
      <c r="AC119" s="42">
        <f t="shared" si="21"/>
        <v>443.17</v>
      </c>
      <c r="AE119" s="9">
        <v>8738</v>
      </c>
    </row>
    <row r="120" spans="1:31" ht="15.5" x14ac:dyDescent="0.35">
      <c r="A120" s="13">
        <v>44223</v>
      </c>
      <c r="B120" s="7">
        <v>0</v>
      </c>
      <c r="C120" s="7">
        <f t="shared" si="11"/>
        <v>0</v>
      </c>
      <c r="D120" s="7">
        <f t="shared" si="12"/>
        <v>8</v>
      </c>
      <c r="E120" s="7">
        <v>74</v>
      </c>
      <c r="F120" s="7">
        <v>0</v>
      </c>
      <c r="G120" s="7">
        <f t="shared" si="13"/>
        <v>0</v>
      </c>
      <c r="H120" s="7">
        <f t="shared" si="14"/>
        <v>196.71</v>
      </c>
      <c r="I120" s="7">
        <f t="shared" si="15"/>
        <v>1931</v>
      </c>
      <c r="J120" s="7">
        <f t="shared" si="16"/>
        <v>2896.5</v>
      </c>
      <c r="K120" s="7">
        <f t="shared" si="17"/>
        <v>3475.8</v>
      </c>
      <c r="L120" s="7">
        <f t="shared" si="18"/>
        <v>3862</v>
      </c>
      <c r="M120" s="7">
        <f t="shared" si="18"/>
        <v>191.33</v>
      </c>
      <c r="N120" s="9">
        <v>0</v>
      </c>
      <c r="O120" s="9">
        <v>2.72</v>
      </c>
      <c r="P120" s="7"/>
      <c r="Q120" s="7">
        <f t="shared" si="19"/>
        <v>404.70000000000005</v>
      </c>
      <c r="R120" s="7"/>
      <c r="S120" s="7">
        <v>707</v>
      </c>
      <c r="T120" s="7">
        <v>1060.5</v>
      </c>
      <c r="U120" s="7">
        <v>1272.5999999999999</v>
      </c>
      <c r="V120" s="7">
        <v>1414</v>
      </c>
      <c r="W120" s="7"/>
      <c r="X120" s="7"/>
      <c r="Y120" s="7"/>
      <c r="Z120" s="7"/>
      <c r="AA120" s="7">
        <v>6038</v>
      </c>
      <c r="AB120" s="7">
        <f t="shared" si="20"/>
        <v>5826</v>
      </c>
      <c r="AC120" s="42">
        <f t="shared" si="21"/>
        <v>443.17</v>
      </c>
      <c r="AE120" s="9">
        <v>8738</v>
      </c>
    </row>
    <row r="121" spans="1:31" ht="15.5" x14ac:dyDescent="0.35">
      <c r="A121" s="13">
        <v>44224</v>
      </c>
      <c r="B121" s="7">
        <v>0</v>
      </c>
      <c r="C121" s="7">
        <f t="shared" si="11"/>
        <v>0</v>
      </c>
      <c r="D121" s="7">
        <f t="shared" si="12"/>
        <v>8</v>
      </c>
      <c r="E121" s="7">
        <v>74</v>
      </c>
      <c r="F121" s="7">
        <v>0</v>
      </c>
      <c r="G121" s="7">
        <f t="shared" si="13"/>
        <v>0</v>
      </c>
      <c r="H121" s="7">
        <f t="shared" si="14"/>
        <v>196.71</v>
      </c>
      <c r="I121" s="7">
        <f t="shared" si="15"/>
        <v>1931</v>
      </c>
      <c r="J121" s="7">
        <f t="shared" si="16"/>
        <v>2896.5</v>
      </c>
      <c r="K121" s="7">
        <f t="shared" si="17"/>
        <v>3475.8</v>
      </c>
      <c r="L121" s="7">
        <f t="shared" si="18"/>
        <v>3862</v>
      </c>
      <c r="M121" s="7">
        <f t="shared" si="18"/>
        <v>191.33</v>
      </c>
      <c r="N121" s="9">
        <v>0</v>
      </c>
      <c r="O121" s="9">
        <v>2.72</v>
      </c>
      <c r="P121" s="7"/>
      <c r="Q121" s="7">
        <f t="shared" si="19"/>
        <v>404.70000000000005</v>
      </c>
      <c r="R121" s="7"/>
      <c r="S121" s="7">
        <v>707</v>
      </c>
      <c r="T121" s="7">
        <v>1060.5</v>
      </c>
      <c r="U121" s="7">
        <v>1272.5999999999999</v>
      </c>
      <c r="V121" s="7">
        <v>1414</v>
      </c>
      <c r="W121" s="7"/>
      <c r="X121" s="7"/>
      <c r="Y121" s="7"/>
      <c r="Z121" s="7"/>
      <c r="AA121" s="7">
        <v>6038</v>
      </c>
      <c r="AB121" s="7">
        <f t="shared" si="20"/>
        <v>5826</v>
      </c>
      <c r="AC121" s="42">
        <f t="shared" si="21"/>
        <v>443.17</v>
      </c>
      <c r="AE121" s="9">
        <v>8738</v>
      </c>
    </row>
    <row r="122" spans="1:31" ht="15.5" x14ac:dyDescent="0.35">
      <c r="A122" s="13">
        <v>44225</v>
      </c>
      <c r="B122" s="7">
        <v>0</v>
      </c>
      <c r="C122" s="7">
        <f t="shared" si="11"/>
        <v>0</v>
      </c>
      <c r="D122" s="7">
        <f t="shared" si="12"/>
        <v>8</v>
      </c>
      <c r="E122" s="7">
        <v>74</v>
      </c>
      <c r="F122" s="7">
        <v>0</v>
      </c>
      <c r="G122" s="7">
        <f t="shared" si="13"/>
        <v>0</v>
      </c>
      <c r="H122" s="7">
        <f t="shared" si="14"/>
        <v>196.71</v>
      </c>
      <c r="I122" s="7">
        <f t="shared" si="15"/>
        <v>1931</v>
      </c>
      <c r="J122" s="7">
        <f t="shared" si="16"/>
        <v>2896.5</v>
      </c>
      <c r="K122" s="7">
        <f t="shared" si="17"/>
        <v>3475.8</v>
      </c>
      <c r="L122" s="7">
        <f t="shared" si="18"/>
        <v>3862</v>
      </c>
      <c r="M122" s="7">
        <f t="shared" si="18"/>
        <v>191.33</v>
      </c>
      <c r="N122" s="9">
        <v>0</v>
      </c>
      <c r="O122" s="9">
        <v>2.72</v>
      </c>
      <c r="P122" s="7"/>
      <c r="Q122" s="7">
        <f t="shared" si="19"/>
        <v>404.70000000000005</v>
      </c>
      <c r="R122" s="7"/>
      <c r="S122" s="7">
        <v>707</v>
      </c>
      <c r="T122" s="7">
        <v>1060.5</v>
      </c>
      <c r="U122" s="7">
        <v>1272.5999999999999</v>
      </c>
      <c r="V122" s="7">
        <v>1414</v>
      </c>
      <c r="W122" s="7"/>
      <c r="X122" s="7"/>
      <c r="Y122" s="7"/>
      <c r="Z122" s="7"/>
      <c r="AA122" s="7">
        <v>6038</v>
      </c>
      <c r="AB122" s="7">
        <f t="shared" si="20"/>
        <v>5826</v>
      </c>
      <c r="AC122" s="42">
        <f t="shared" si="21"/>
        <v>443.17</v>
      </c>
      <c r="AE122" s="9">
        <v>8738</v>
      </c>
    </row>
    <row r="123" spans="1:31" ht="15.5" x14ac:dyDescent="0.35">
      <c r="A123" s="13">
        <v>44226</v>
      </c>
      <c r="B123" s="7">
        <v>0</v>
      </c>
      <c r="C123" s="7">
        <f t="shared" si="11"/>
        <v>0</v>
      </c>
      <c r="D123" s="7">
        <f t="shared" si="12"/>
        <v>8</v>
      </c>
      <c r="E123" s="7">
        <v>74</v>
      </c>
      <c r="F123" s="7">
        <v>0</v>
      </c>
      <c r="G123" s="7">
        <f t="shared" si="13"/>
        <v>0</v>
      </c>
      <c r="H123" s="7">
        <f t="shared" si="14"/>
        <v>196.71</v>
      </c>
      <c r="I123" s="7">
        <f t="shared" si="15"/>
        <v>1931</v>
      </c>
      <c r="J123" s="7">
        <f t="shared" si="16"/>
        <v>2896.5</v>
      </c>
      <c r="K123" s="7">
        <f t="shared" si="17"/>
        <v>3475.8</v>
      </c>
      <c r="L123" s="7">
        <f t="shared" si="18"/>
        <v>3862</v>
      </c>
      <c r="M123" s="7">
        <f t="shared" si="18"/>
        <v>191.33</v>
      </c>
      <c r="N123" s="9">
        <v>0</v>
      </c>
      <c r="O123" s="9">
        <v>2.72</v>
      </c>
      <c r="P123" s="7"/>
      <c r="Q123" s="7">
        <f t="shared" si="19"/>
        <v>404.70000000000005</v>
      </c>
      <c r="R123" s="7"/>
      <c r="S123" s="7">
        <v>707</v>
      </c>
      <c r="T123" s="7">
        <v>1060.5</v>
      </c>
      <c r="U123" s="7">
        <v>1272.5999999999999</v>
      </c>
      <c r="V123" s="7">
        <v>1414</v>
      </c>
      <c r="W123" s="7"/>
      <c r="X123" s="7"/>
      <c r="Y123" s="7"/>
      <c r="Z123" s="7"/>
      <c r="AA123" s="7">
        <v>6038</v>
      </c>
      <c r="AB123" s="7">
        <f t="shared" si="20"/>
        <v>5826</v>
      </c>
      <c r="AC123" s="42">
        <f t="shared" si="21"/>
        <v>443.17</v>
      </c>
      <c r="AE123" s="9">
        <v>8738</v>
      </c>
    </row>
    <row r="124" spans="1:31" ht="15.5" x14ac:dyDescent="0.35">
      <c r="A124" s="13">
        <v>44227</v>
      </c>
      <c r="B124" s="7">
        <v>0</v>
      </c>
      <c r="C124" s="7">
        <f t="shared" si="11"/>
        <v>0</v>
      </c>
      <c r="D124" s="7">
        <f t="shared" si="12"/>
        <v>8</v>
      </c>
      <c r="E124" s="7">
        <v>74</v>
      </c>
      <c r="F124" s="7">
        <v>0</v>
      </c>
      <c r="G124" s="7">
        <f t="shared" si="13"/>
        <v>0</v>
      </c>
      <c r="H124" s="7">
        <f t="shared" si="14"/>
        <v>196.71</v>
      </c>
      <c r="I124" s="7">
        <f t="shared" si="15"/>
        <v>1931</v>
      </c>
      <c r="J124" s="7">
        <f t="shared" si="16"/>
        <v>2896.5</v>
      </c>
      <c r="K124" s="7">
        <f t="shared" si="17"/>
        <v>3475.8</v>
      </c>
      <c r="L124" s="7">
        <f t="shared" si="18"/>
        <v>3862</v>
      </c>
      <c r="M124" s="7">
        <f t="shared" si="18"/>
        <v>191.33</v>
      </c>
      <c r="N124" s="9">
        <v>0</v>
      </c>
      <c r="O124" s="9">
        <v>2.72</v>
      </c>
      <c r="P124" s="7"/>
      <c r="Q124" s="7">
        <f t="shared" si="19"/>
        <v>404.70000000000005</v>
      </c>
      <c r="R124" s="7"/>
      <c r="S124" s="7">
        <v>707</v>
      </c>
      <c r="T124" s="7">
        <v>1060.5</v>
      </c>
      <c r="U124" s="7">
        <v>1272.5999999999999</v>
      </c>
      <c r="V124" s="7">
        <v>1414</v>
      </c>
      <c r="W124" s="7"/>
      <c r="X124" s="7"/>
      <c r="Y124" s="7"/>
      <c r="Z124" s="7"/>
      <c r="AA124" s="7">
        <v>6038</v>
      </c>
      <c r="AB124" s="7">
        <f t="shared" si="20"/>
        <v>5826</v>
      </c>
      <c r="AC124" s="42">
        <f t="shared" si="21"/>
        <v>443.17</v>
      </c>
      <c r="AE124" s="9">
        <v>8738</v>
      </c>
    </row>
    <row r="125" spans="1:31" ht="15.5" x14ac:dyDescent="0.35">
      <c r="A125" s="13">
        <v>44228</v>
      </c>
      <c r="B125" s="7">
        <v>0</v>
      </c>
      <c r="C125" s="7">
        <f t="shared" si="11"/>
        <v>0</v>
      </c>
      <c r="D125" s="7">
        <f t="shared" si="12"/>
        <v>8</v>
      </c>
      <c r="E125" s="7">
        <v>74</v>
      </c>
      <c r="F125" s="7">
        <v>0</v>
      </c>
      <c r="G125" s="7">
        <f t="shared" si="13"/>
        <v>0</v>
      </c>
      <c r="H125" s="7">
        <f t="shared" si="14"/>
        <v>196.71</v>
      </c>
      <c r="I125" s="7">
        <f t="shared" si="15"/>
        <v>1931</v>
      </c>
      <c r="J125" s="7">
        <f t="shared" si="16"/>
        <v>2896.5</v>
      </c>
      <c r="K125" s="7">
        <f t="shared" si="17"/>
        <v>3475.8</v>
      </c>
      <c r="L125" s="7">
        <f t="shared" si="18"/>
        <v>3862</v>
      </c>
      <c r="M125" s="7">
        <f t="shared" si="18"/>
        <v>191.33</v>
      </c>
      <c r="N125" s="9">
        <v>0</v>
      </c>
      <c r="O125" s="9">
        <v>2.72</v>
      </c>
      <c r="P125" s="7"/>
      <c r="Q125" s="7">
        <f t="shared" si="19"/>
        <v>404.70000000000005</v>
      </c>
      <c r="R125" s="7"/>
      <c r="S125" s="7">
        <v>707</v>
      </c>
      <c r="T125" s="7">
        <v>1060.5</v>
      </c>
      <c r="U125" s="7">
        <v>1272.5999999999999</v>
      </c>
      <c r="V125" s="7">
        <v>1414</v>
      </c>
      <c r="W125" s="7"/>
      <c r="X125" s="7"/>
      <c r="Y125" s="7"/>
      <c r="Z125" s="7"/>
      <c r="AA125" s="7">
        <v>6038</v>
      </c>
      <c r="AB125" s="7">
        <f t="shared" si="20"/>
        <v>5826</v>
      </c>
      <c r="AC125" s="42">
        <f t="shared" si="21"/>
        <v>443.17</v>
      </c>
      <c r="AE125" s="9">
        <v>8738</v>
      </c>
    </row>
    <row r="126" spans="1:31" ht="15.5" x14ac:dyDescent="0.35">
      <c r="A126" s="13">
        <v>44229</v>
      </c>
      <c r="B126" s="7">
        <v>0</v>
      </c>
      <c r="C126" s="7">
        <f t="shared" si="11"/>
        <v>0</v>
      </c>
      <c r="D126" s="7">
        <f t="shared" si="12"/>
        <v>8</v>
      </c>
      <c r="E126" s="7">
        <v>74</v>
      </c>
      <c r="F126" s="7">
        <v>0</v>
      </c>
      <c r="G126" s="7">
        <f t="shared" si="13"/>
        <v>0</v>
      </c>
      <c r="H126" s="7">
        <f t="shared" si="14"/>
        <v>196.71</v>
      </c>
      <c r="I126" s="7">
        <f t="shared" si="15"/>
        <v>1931</v>
      </c>
      <c r="J126" s="7">
        <f t="shared" si="16"/>
        <v>2896.5</v>
      </c>
      <c r="K126" s="7">
        <f t="shared" si="17"/>
        <v>3475.8</v>
      </c>
      <c r="L126" s="7">
        <f t="shared" si="18"/>
        <v>3862</v>
      </c>
      <c r="M126" s="7">
        <f t="shared" si="18"/>
        <v>191.33</v>
      </c>
      <c r="N126" s="9">
        <v>0</v>
      </c>
      <c r="O126" s="9">
        <v>2.72</v>
      </c>
      <c r="P126" s="7"/>
      <c r="Q126" s="7">
        <f t="shared" si="19"/>
        <v>404.70000000000005</v>
      </c>
      <c r="R126" s="7"/>
      <c r="S126" s="7">
        <v>707</v>
      </c>
      <c r="T126" s="7">
        <v>1060.5</v>
      </c>
      <c r="U126" s="7">
        <v>1272.5999999999999</v>
      </c>
      <c r="V126" s="7">
        <v>1414</v>
      </c>
      <c r="W126" s="7"/>
      <c r="X126" s="7"/>
      <c r="Y126" s="7"/>
      <c r="Z126" s="7"/>
      <c r="AA126" s="7">
        <v>6038</v>
      </c>
      <c r="AB126" s="7">
        <f t="shared" si="20"/>
        <v>5826</v>
      </c>
      <c r="AC126" s="42">
        <f t="shared" si="21"/>
        <v>443.17</v>
      </c>
      <c r="AE126" s="9">
        <v>8738</v>
      </c>
    </row>
    <row r="127" spans="1:31" ht="15.5" x14ac:dyDescent="0.35">
      <c r="A127" s="13">
        <v>44230</v>
      </c>
      <c r="B127" s="7">
        <v>0</v>
      </c>
      <c r="C127" s="7">
        <f t="shared" si="11"/>
        <v>0</v>
      </c>
      <c r="D127" s="7">
        <f t="shared" si="12"/>
        <v>8</v>
      </c>
      <c r="E127" s="7">
        <v>74</v>
      </c>
      <c r="F127" s="7">
        <v>0</v>
      </c>
      <c r="G127" s="7">
        <f t="shared" si="13"/>
        <v>0</v>
      </c>
      <c r="H127" s="7">
        <f t="shared" si="14"/>
        <v>196.71</v>
      </c>
      <c r="I127" s="7">
        <f t="shared" si="15"/>
        <v>1931</v>
      </c>
      <c r="J127" s="7">
        <f t="shared" si="16"/>
        <v>2896.5</v>
      </c>
      <c r="K127" s="7">
        <f t="shared" si="17"/>
        <v>3475.8</v>
      </c>
      <c r="L127" s="7">
        <f t="shared" si="18"/>
        <v>3862</v>
      </c>
      <c r="M127" s="7">
        <f t="shared" si="18"/>
        <v>191.33</v>
      </c>
      <c r="N127" s="9">
        <v>0</v>
      </c>
      <c r="O127" s="9">
        <v>2.72</v>
      </c>
      <c r="P127" s="7"/>
      <c r="Q127" s="7">
        <f t="shared" si="19"/>
        <v>404.70000000000005</v>
      </c>
      <c r="R127" s="7"/>
      <c r="S127" s="7">
        <v>707</v>
      </c>
      <c r="T127" s="7">
        <v>1060.5</v>
      </c>
      <c r="U127" s="7">
        <v>1272.5999999999999</v>
      </c>
      <c r="V127" s="7">
        <v>1414</v>
      </c>
      <c r="W127" s="7"/>
      <c r="X127" s="7"/>
      <c r="Y127" s="7"/>
      <c r="Z127" s="7"/>
      <c r="AA127" s="7">
        <v>6038</v>
      </c>
      <c r="AB127" s="7">
        <f t="shared" si="20"/>
        <v>5826</v>
      </c>
      <c r="AC127" s="42">
        <f t="shared" si="21"/>
        <v>443.17</v>
      </c>
      <c r="AE127" s="9">
        <v>8738</v>
      </c>
    </row>
    <row r="128" spans="1:31" ht="15.5" x14ac:dyDescent="0.35">
      <c r="A128" s="13">
        <v>44231</v>
      </c>
      <c r="B128" s="7">
        <v>0</v>
      </c>
      <c r="C128" s="7">
        <f t="shared" si="11"/>
        <v>0</v>
      </c>
      <c r="D128" s="7">
        <f t="shared" si="12"/>
        <v>8</v>
      </c>
      <c r="E128" s="7">
        <v>74</v>
      </c>
      <c r="F128" s="7">
        <v>0</v>
      </c>
      <c r="G128" s="7">
        <f t="shared" si="13"/>
        <v>0</v>
      </c>
      <c r="H128" s="7">
        <f t="shared" si="14"/>
        <v>196.71</v>
      </c>
      <c r="I128" s="7">
        <f t="shared" si="15"/>
        <v>1931</v>
      </c>
      <c r="J128" s="7">
        <f t="shared" si="16"/>
        <v>2896.5</v>
      </c>
      <c r="K128" s="7">
        <f t="shared" si="17"/>
        <v>3475.8</v>
      </c>
      <c r="L128" s="7">
        <f t="shared" si="18"/>
        <v>3862</v>
      </c>
      <c r="M128" s="7">
        <f t="shared" si="18"/>
        <v>191.33</v>
      </c>
      <c r="N128" s="9">
        <v>0</v>
      </c>
      <c r="O128" s="9">
        <v>2.72</v>
      </c>
      <c r="P128" s="7"/>
      <c r="Q128" s="7">
        <f t="shared" si="19"/>
        <v>404.70000000000005</v>
      </c>
      <c r="R128" s="7"/>
      <c r="S128" s="7">
        <v>707</v>
      </c>
      <c r="T128" s="7">
        <v>1060.5</v>
      </c>
      <c r="U128" s="7">
        <v>1272.5999999999999</v>
      </c>
      <c r="V128" s="7">
        <v>1414</v>
      </c>
      <c r="W128" s="7"/>
      <c r="X128" s="7"/>
      <c r="Y128" s="7"/>
      <c r="Z128" s="7"/>
      <c r="AA128" s="7">
        <v>6038</v>
      </c>
      <c r="AB128" s="7">
        <f t="shared" si="20"/>
        <v>5826</v>
      </c>
      <c r="AC128" s="42">
        <f t="shared" si="21"/>
        <v>443.17</v>
      </c>
      <c r="AE128" s="9">
        <v>8738</v>
      </c>
    </row>
    <row r="129" spans="1:31" ht="15.5" x14ac:dyDescent="0.35">
      <c r="A129" s="13">
        <v>44232</v>
      </c>
      <c r="B129" s="7">
        <v>0</v>
      </c>
      <c r="C129" s="7">
        <f t="shared" si="11"/>
        <v>0</v>
      </c>
      <c r="D129" s="7">
        <f t="shared" si="12"/>
        <v>8</v>
      </c>
      <c r="E129" s="7">
        <v>74</v>
      </c>
      <c r="F129" s="7">
        <v>0</v>
      </c>
      <c r="G129" s="7">
        <f t="shared" si="13"/>
        <v>0</v>
      </c>
      <c r="H129" s="7">
        <f t="shared" si="14"/>
        <v>196.71</v>
      </c>
      <c r="I129" s="7">
        <f t="shared" si="15"/>
        <v>1931</v>
      </c>
      <c r="J129" s="7">
        <f t="shared" si="16"/>
        <v>2896.5</v>
      </c>
      <c r="K129" s="7">
        <f t="shared" si="17"/>
        <v>3475.8</v>
      </c>
      <c r="L129" s="7">
        <f t="shared" si="18"/>
        <v>3862</v>
      </c>
      <c r="M129" s="7">
        <f t="shared" si="18"/>
        <v>191.33</v>
      </c>
      <c r="N129" s="9">
        <v>0</v>
      </c>
      <c r="O129" s="9">
        <v>2.72</v>
      </c>
      <c r="P129" s="7"/>
      <c r="Q129" s="7">
        <f t="shared" si="19"/>
        <v>404.70000000000005</v>
      </c>
      <c r="R129" s="7"/>
      <c r="S129" s="7">
        <v>707</v>
      </c>
      <c r="T129" s="7">
        <v>1060.5</v>
      </c>
      <c r="U129" s="7">
        <v>1272.5999999999999</v>
      </c>
      <c r="V129" s="7">
        <v>1414</v>
      </c>
      <c r="W129" s="7"/>
      <c r="X129" s="7"/>
      <c r="Y129" s="7"/>
      <c r="Z129" s="7"/>
      <c r="AA129" s="7">
        <v>6038</v>
      </c>
      <c r="AB129" s="7">
        <f t="shared" si="20"/>
        <v>5826</v>
      </c>
      <c r="AC129" s="42">
        <f t="shared" si="21"/>
        <v>443.17</v>
      </c>
      <c r="AE129" s="9">
        <v>8738</v>
      </c>
    </row>
    <row r="130" spans="1:31" ht="15.5" x14ac:dyDescent="0.35">
      <c r="A130" s="13">
        <v>44233</v>
      </c>
      <c r="B130" s="7">
        <v>0</v>
      </c>
      <c r="C130" s="7">
        <f t="shared" si="11"/>
        <v>0</v>
      </c>
      <c r="D130" s="7">
        <f t="shared" si="12"/>
        <v>8</v>
      </c>
      <c r="E130" s="7">
        <v>74</v>
      </c>
      <c r="F130" s="7">
        <v>0</v>
      </c>
      <c r="G130" s="7">
        <f t="shared" si="13"/>
        <v>0</v>
      </c>
      <c r="H130" s="7">
        <f t="shared" si="14"/>
        <v>196.71</v>
      </c>
      <c r="I130" s="7">
        <f t="shared" si="15"/>
        <v>1931</v>
      </c>
      <c r="J130" s="7">
        <f t="shared" si="16"/>
        <v>2896.5</v>
      </c>
      <c r="K130" s="7">
        <f t="shared" si="17"/>
        <v>3475.8</v>
      </c>
      <c r="L130" s="7">
        <f t="shared" si="18"/>
        <v>3862</v>
      </c>
      <c r="M130" s="7">
        <f t="shared" si="18"/>
        <v>191.33</v>
      </c>
      <c r="N130" s="9">
        <v>0</v>
      </c>
      <c r="O130" s="9">
        <v>2.72</v>
      </c>
      <c r="P130" s="7"/>
      <c r="Q130" s="7">
        <f t="shared" si="19"/>
        <v>404.70000000000005</v>
      </c>
      <c r="R130" s="7"/>
      <c r="S130" s="7">
        <v>707</v>
      </c>
      <c r="T130" s="7">
        <v>1060.5</v>
      </c>
      <c r="U130" s="7">
        <v>1272.5999999999999</v>
      </c>
      <c r="V130" s="7">
        <v>1414</v>
      </c>
      <c r="W130" s="7"/>
      <c r="X130" s="7"/>
      <c r="Y130" s="7"/>
      <c r="Z130" s="7"/>
      <c r="AA130" s="7">
        <v>6038</v>
      </c>
      <c r="AB130" s="7">
        <f t="shared" si="20"/>
        <v>5826</v>
      </c>
      <c r="AC130" s="42">
        <f t="shared" si="21"/>
        <v>443.17</v>
      </c>
      <c r="AE130" s="9">
        <v>8738</v>
      </c>
    </row>
    <row r="131" spans="1:31" ht="15.5" x14ac:dyDescent="0.35">
      <c r="A131" s="13">
        <v>44234</v>
      </c>
      <c r="B131" s="7">
        <v>0</v>
      </c>
      <c r="C131" s="7">
        <f t="shared" si="11"/>
        <v>0</v>
      </c>
      <c r="D131" s="7">
        <f t="shared" si="12"/>
        <v>8</v>
      </c>
      <c r="E131" s="7">
        <v>74</v>
      </c>
      <c r="F131" s="7">
        <v>0</v>
      </c>
      <c r="G131" s="7">
        <f t="shared" si="13"/>
        <v>0</v>
      </c>
      <c r="H131" s="7">
        <f t="shared" si="14"/>
        <v>196.71</v>
      </c>
      <c r="I131" s="7">
        <f t="shared" si="15"/>
        <v>1931</v>
      </c>
      <c r="J131" s="7">
        <f t="shared" si="16"/>
        <v>2896.5</v>
      </c>
      <c r="K131" s="7">
        <f t="shared" si="17"/>
        <v>3475.8</v>
      </c>
      <c r="L131" s="7">
        <f t="shared" si="18"/>
        <v>3862</v>
      </c>
      <c r="M131" s="7">
        <f t="shared" si="18"/>
        <v>191.33</v>
      </c>
      <c r="N131" s="9">
        <v>0</v>
      </c>
      <c r="O131" s="9">
        <v>2.72</v>
      </c>
      <c r="P131" s="7"/>
      <c r="Q131" s="7">
        <f t="shared" si="19"/>
        <v>404.70000000000005</v>
      </c>
      <c r="R131" s="7"/>
      <c r="S131" s="7">
        <v>707</v>
      </c>
      <c r="T131" s="7">
        <v>1060.5</v>
      </c>
      <c r="U131" s="7">
        <v>1272.5999999999999</v>
      </c>
      <c r="V131" s="7">
        <v>1414</v>
      </c>
      <c r="W131" s="7"/>
      <c r="X131" s="7"/>
      <c r="Y131" s="7"/>
      <c r="Z131" s="7"/>
      <c r="AA131" s="7">
        <v>6038</v>
      </c>
      <c r="AB131" s="7">
        <f t="shared" si="20"/>
        <v>5826</v>
      </c>
      <c r="AC131" s="42">
        <f t="shared" si="21"/>
        <v>443.17</v>
      </c>
      <c r="AE131" s="9">
        <v>8738</v>
      </c>
    </row>
    <row r="132" spans="1:31" ht="15.5" x14ac:dyDescent="0.35">
      <c r="A132" s="13">
        <v>44235</v>
      </c>
      <c r="B132" s="7">
        <v>0</v>
      </c>
      <c r="C132" s="7">
        <f t="shared" ref="C132:C195" si="22">C131+B132</f>
        <v>0</v>
      </c>
      <c r="D132" s="7">
        <f t="shared" ref="D132:D195" si="23">D131+C132</f>
        <v>8</v>
      </c>
      <c r="E132" s="7">
        <v>74</v>
      </c>
      <c r="F132" s="7">
        <v>0</v>
      </c>
      <c r="G132" s="7">
        <f t="shared" ref="G132:G195" si="24">G131+F132</f>
        <v>0</v>
      </c>
      <c r="H132" s="7">
        <f t="shared" ref="H132:H195" si="25">H131+F132</f>
        <v>196.71</v>
      </c>
      <c r="I132" s="7">
        <f t="shared" ref="I132:I195" si="26">I131</f>
        <v>1931</v>
      </c>
      <c r="J132" s="7">
        <f t="shared" ref="J132:J195" si="27">J131</f>
        <v>2896.5</v>
      </c>
      <c r="K132" s="7">
        <f t="shared" ref="K132:K195" si="28">K131</f>
        <v>3475.8</v>
      </c>
      <c r="L132" s="7">
        <f t="shared" ref="L132:M195" si="29">L131</f>
        <v>3862</v>
      </c>
      <c r="M132" s="7">
        <f t="shared" si="29"/>
        <v>191.33</v>
      </c>
      <c r="N132" s="9">
        <v>0</v>
      </c>
      <c r="O132" s="9">
        <v>2.72</v>
      </c>
      <c r="P132" s="7"/>
      <c r="Q132" s="7">
        <f t="shared" ref="Q132:Q183" si="30">Q131+N132</f>
        <v>404.70000000000005</v>
      </c>
      <c r="R132" s="7"/>
      <c r="S132" s="7">
        <v>707</v>
      </c>
      <c r="T132" s="7">
        <v>1060.5</v>
      </c>
      <c r="U132" s="7">
        <v>1272.5999999999999</v>
      </c>
      <c r="V132" s="7">
        <v>1414</v>
      </c>
      <c r="W132" s="7"/>
      <c r="X132" s="7"/>
      <c r="Y132" s="7"/>
      <c r="Z132" s="7"/>
      <c r="AA132" s="7">
        <v>6038</v>
      </c>
      <c r="AB132" s="7">
        <f t="shared" ref="AB132:AB183" si="31">AB131</f>
        <v>5826</v>
      </c>
      <c r="AC132" s="42">
        <f t="shared" ref="AC132:AC183" si="32">AC131</f>
        <v>443.17</v>
      </c>
      <c r="AE132" s="9">
        <v>8738</v>
      </c>
    </row>
    <row r="133" spans="1:31" ht="15.5" x14ac:dyDescent="0.35">
      <c r="A133" s="13">
        <v>44236</v>
      </c>
      <c r="B133" s="7">
        <v>0</v>
      </c>
      <c r="C133" s="7">
        <f t="shared" si="22"/>
        <v>0</v>
      </c>
      <c r="D133" s="7">
        <f t="shared" si="23"/>
        <v>8</v>
      </c>
      <c r="E133" s="7">
        <v>74</v>
      </c>
      <c r="F133" s="7">
        <v>0</v>
      </c>
      <c r="G133" s="7">
        <f t="shared" si="24"/>
        <v>0</v>
      </c>
      <c r="H133" s="7">
        <f t="shared" si="25"/>
        <v>196.71</v>
      </c>
      <c r="I133" s="7">
        <f t="shared" si="26"/>
        <v>1931</v>
      </c>
      <c r="J133" s="7">
        <f t="shared" si="27"/>
        <v>2896.5</v>
      </c>
      <c r="K133" s="7">
        <f t="shared" si="28"/>
        <v>3475.8</v>
      </c>
      <c r="L133" s="7">
        <f t="shared" si="29"/>
        <v>3862</v>
      </c>
      <c r="M133" s="7">
        <f t="shared" si="29"/>
        <v>191.33</v>
      </c>
      <c r="N133" s="9">
        <v>0</v>
      </c>
      <c r="O133" s="9">
        <v>2.72</v>
      </c>
      <c r="P133" s="7"/>
      <c r="Q133" s="7">
        <f t="shared" si="30"/>
        <v>404.70000000000005</v>
      </c>
      <c r="R133" s="7"/>
      <c r="S133" s="7">
        <v>707</v>
      </c>
      <c r="T133" s="7">
        <v>1060.5</v>
      </c>
      <c r="U133" s="7">
        <v>1272.5999999999999</v>
      </c>
      <c r="V133" s="7">
        <v>1414</v>
      </c>
      <c r="W133" s="7"/>
      <c r="X133" s="7"/>
      <c r="Y133" s="7"/>
      <c r="Z133" s="7"/>
      <c r="AA133" s="7">
        <v>6038</v>
      </c>
      <c r="AB133" s="7">
        <f t="shared" si="31"/>
        <v>5826</v>
      </c>
      <c r="AC133" s="42">
        <f t="shared" si="32"/>
        <v>443.17</v>
      </c>
      <c r="AE133" s="9">
        <v>8738</v>
      </c>
    </row>
    <row r="134" spans="1:31" ht="15.5" x14ac:dyDescent="0.35">
      <c r="A134" s="13">
        <v>44237</v>
      </c>
      <c r="B134" s="7">
        <v>0</v>
      </c>
      <c r="C134" s="7">
        <f t="shared" si="22"/>
        <v>0</v>
      </c>
      <c r="D134" s="7">
        <f t="shared" si="23"/>
        <v>8</v>
      </c>
      <c r="E134" s="7">
        <v>74</v>
      </c>
      <c r="F134" s="7">
        <v>0</v>
      </c>
      <c r="G134" s="7">
        <f t="shared" si="24"/>
        <v>0</v>
      </c>
      <c r="H134" s="7">
        <f t="shared" si="25"/>
        <v>196.71</v>
      </c>
      <c r="I134" s="7">
        <f t="shared" si="26"/>
        <v>1931</v>
      </c>
      <c r="J134" s="7">
        <f t="shared" si="27"/>
        <v>2896.5</v>
      </c>
      <c r="K134" s="7">
        <f t="shared" si="28"/>
        <v>3475.8</v>
      </c>
      <c r="L134" s="7">
        <f t="shared" si="29"/>
        <v>3862</v>
      </c>
      <c r="M134" s="7">
        <f t="shared" si="29"/>
        <v>191.33</v>
      </c>
      <c r="N134" s="9">
        <v>0</v>
      </c>
      <c r="O134" s="9">
        <v>2.72</v>
      </c>
      <c r="P134" s="7"/>
      <c r="Q134" s="7">
        <f t="shared" si="30"/>
        <v>404.70000000000005</v>
      </c>
      <c r="R134" s="7"/>
      <c r="S134" s="7">
        <v>707</v>
      </c>
      <c r="T134" s="7">
        <v>1060.5</v>
      </c>
      <c r="U134" s="7">
        <v>1272.5999999999999</v>
      </c>
      <c r="V134" s="7">
        <v>1414</v>
      </c>
      <c r="W134" s="7"/>
      <c r="X134" s="7"/>
      <c r="Y134" s="7"/>
      <c r="Z134" s="7"/>
      <c r="AA134" s="7">
        <v>6038</v>
      </c>
      <c r="AB134" s="7">
        <f t="shared" si="31"/>
        <v>5826</v>
      </c>
      <c r="AC134" s="42">
        <f t="shared" si="32"/>
        <v>443.17</v>
      </c>
      <c r="AE134" s="9">
        <v>8738</v>
      </c>
    </row>
    <row r="135" spans="1:31" ht="15.5" x14ac:dyDescent="0.35">
      <c r="A135" s="13">
        <v>44238</v>
      </c>
      <c r="B135" s="7">
        <v>0</v>
      </c>
      <c r="C135" s="7">
        <f t="shared" si="22"/>
        <v>0</v>
      </c>
      <c r="D135" s="7">
        <f t="shared" si="23"/>
        <v>8</v>
      </c>
      <c r="E135" s="7">
        <v>74</v>
      </c>
      <c r="F135" s="7">
        <v>0</v>
      </c>
      <c r="G135" s="7">
        <f t="shared" si="24"/>
        <v>0</v>
      </c>
      <c r="H135" s="7">
        <f t="shared" si="25"/>
        <v>196.71</v>
      </c>
      <c r="I135" s="7">
        <f t="shared" si="26"/>
        <v>1931</v>
      </c>
      <c r="J135" s="7">
        <f t="shared" si="27"/>
        <v>2896.5</v>
      </c>
      <c r="K135" s="7">
        <f t="shared" si="28"/>
        <v>3475.8</v>
      </c>
      <c r="L135" s="7">
        <f t="shared" si="29"/>
        <v>3862</v>
      </c>
      <c r="M135" s="7">
        <f t="shared" si="29"/>
        <v>191.33</v>
      </c>
      <c r="N135" s="9">
        <v>0</v>
      </c>
      <c r="O135" s="9">
        <v>2.72</v>
      </c>
      <c r="P135" s="7"/>
      <c r="Q135" s="7">
        <f t="shared" si="30"/>
        <v>404.70000000000005</v>
      </c>
      <c r="R135" s="7"/>
      <c r="S135" s="7">
        <v>707</v>
      </c>
      <c r="T135" s="7">
        <v>1060.5</v>
      </c>
      <c r="U135" s="7">
        <v>1272.5999999999999</v>
      </c>
      <c r="V135" s="7">
        <v>1414</v>
      </c>
      <c r="W135" s="7"/>
      <c r="X135" s="7"/>
      <c r="Y135" s="7"/>
      <c r="Z135" s="7"/>
      <c r="AA135" s="7">
        <v>6038</v>
      </c>
      <c r="AB135" s="7">
        <f t="shared" si="31"/>
        <v>5826</v>
      </c>
      <c r="AC135" s="42">
        <f t="shared" si="32"/>
        <v>443.17</v>
      </c>
      <c r="AE135" s="9">
        <v>8738</v>
      </c>
    </row>
    <row r="136" spans="1:31" ht="15.5" x14ac:dyDescent="0.35">
      <c r="A136" s="13">
        <v>44239</v>
      </c>
      <c r="B136" s="7">
        <v>0</v>
      </c>
      <c r="C136" s="7">
        <f t="shared" si="22"/>
        <v>0</v>
      </c>
      <c r="D136" s="7">
        <f t="shared" si="23"/>
        <v>8</v>
      </c>
      <c r="E136" s="7">
        <v>74</v>
      </c>
      <c r="F136" s="7">
        <v>0</v>
      </c>
      <c r="G136" s="7">
        <f t="shared" si="24"/>
        <v>0</v>
      </c>
      <c r="H136" s="7">
        <f t="shared" si="25"/>
        <v>196.71</v>
      </c>
      <c r="I136" s="7">
        <f t="shared" si="26"/>
        <v>1931</v>
      </c>
      <c r="J136" s="7">
        <f t="shared" si="27"/>
        <v>2896.5</v>
      </c>
      <c r="K136" s="7">
        <f t="shared" si="28"/>
        <v>3475.8</v>
      </c>
      <c r="L136" s="7">
        <f t="shared" si="29"/>
        <v>3862</v>
      </c>
      <c r="M136" s="7">
        <f t="shared" si="29"/>
        <v>191.33</v>
      </c>
      <c r="N136" s="9">
        <v>0</v>
      </c>
      <c r="O136" s="9">
        <v>2.72</v>
      </c>
      <c r="P136" s="7"/>
      <c r="Q136" s="7">
        <f t="shared" si="30"/>
        <v>404.70000000000005</v>
      </c>
      <c r="R136" s="7"/>
      <c r="S136" s="7">
        <v>707</v>
      </c>
      <c r="T136" s="7">
        <v>1060.5</v>
      </c>
      <c r="U136" s="7">
        <v>1272.5999999999999</v>
      </c>
      <c r="V136" s="7">
        <v>1414</v>
      </c>
      <c r="W136" s="7"/>
      <c r="X136" s="7"/>
      <c r="Y136" s="7"/>
      <c r="Z136" s="7"/>
      <c r="AA136" s="7">
        <v>6038</v>
      </c>
      <c r="AB136" s="7">
        <f t="shared" si="31"/>
        <v>5826</v>
      </c>
      <c r="AC136" s="42">
        <f t="shared" si="32"/>
        <v>443.17</v>
      </c>
      <c r="AE136" s="9">
        <v>8738</v>
      </c>
    </row>
    <row r="137" spans="1:31" ht="15.5" x14ac:dyDescent="0.35">
      <c r="A137" s="13">
        <v>44240</v>
      </c>
      <c r="B137" s="7">
        <v>0</v>
      </c>
      <c r="C137" s="7">
        <f t="shared" si="22"/>
        <v>0</v>
      </c>
      <c r="D137" s="7">
        <f t="shared" si="23"/>
        <v>8</v>
      </c>
      <c r="E137" s="7">
        <v>74</v>
      </c>
      <c r="F137" s="7">
        <v>0</v>
      </c>
      <c r="G137" s="7">
        <f t="shared" si="24"/>
        <v>0</v>
      </c>
      <c r="H137" s="7">
        <f t="shared" si="25"/>
        <v>196.71</v>
      </c>
      <c r="I137" s="7">
        <f t="shared" si="26"/>
        <v>1931</v>
      </c>
      <c r="J137" s="7">
        <f t="shared" si="27"/>
        <v>2896.5</v>
      </c>
      <c r="K137" s="7">
        <f t="shared" si="28"/>
        <v>3475.8</v>
      </c>
      <c r="L137" s="7">
        <f t="shared" si="29"/>
        <v>3862</v>
      </c>
      <c r="M137" s="7">
        <f t="shared" si="29"/>
        <v>191.33</v>
      </c>
      <c r="N137" s="9">
        <v>0</v>
      </c>
      <c r="O137" s="9">
        <v>2.72</v>
      </c>
      <c r="P137" s="7"/>
      <c r="Q137" s="7">
        <f t="shared" si="30"/>
        <v>404.70000000000005</v>
      </c>
      <c r="R137" s="7"/>
      <c r="S137" s="7">
        <v>707</v>
      </c>
      <c r="T137" s="7">
        <v>1060.5</v>
      </c>
      <c r="U137" s="7">
        <v>1272.5999999999999</v>
      </c>
      <c r="V137" s="7">
        <v>1414</v>
      </c>
      <c r="W137" s="7"/>
      <c r="X137" s="7"/>
      <c r="Y137" s="7"/>
      <c r="Z137" s="7"/>
      <c r="AA137" s="7">
        <v>6038</v>
      </c>
      <c r="AB137" s="7">
        <f t="shared" si="31"/>
        <v>5826</v>
      </c>
      <c r="AC137" s="42">
        <f t="shared" si="32"/>
        <v>443.17</v>
      </c>
      <c r="AE137" s="9">
        <v>8738</v>
      </c>
    </row>
    <row r="138" spans="1:31" ht="15.5" x14ac:dyDescent="0.35">
      <c r="A138" s="13">
        <v>44241</v>
      </c>
      <c r="B138" s="7">
        <v>0</v>
      </c>
      <c r="C138" s="7">
        <f t="shared" si="22"/>
        <v>0</v>
      </c>
      <c r="D138" s="7">
        <f t="shared" si="23"/>
        <v>8</v>
      </c>
      <c r="E138" s="7">
        <v>74</v>
      </c>
      <c r="F138" s="7">
        <v>0</v>
      </c>
      <c r="G138" s="7">
        <f t="shared" si="24"/>
        <v>0</v>
      </c>
      <c r="H138" s="7">
        <f t="shared" si="25"/>
        <v>196.71</v>
      </c>
      <c r="I138" s="7">
        <f t="shared" si="26"/>
        <v>1931</v>
      </c>
      <c r="J138" s="7">
        <f t="shared" si="27"/>
        <v>2896.5</v>
      </c>
      <c r="K138" s="7">
        <f t="shared" si="28"/>
        <v>3475.8</v>
      </c>
      <c r="L138" s="7">
        <f t="shared" si="29"/>
        <v>3862</v>
      </c>
      <c r="M138" s="7">
        <f t="shared" si="29"/>
        <v>191.33</v>
      </c>
      <c r="N138" s="9">
        <v>0</v>
      </c>
      <c r="O138" s="9">
        <v>2.72</v>
      </c>
      <c r="P138" s="7"/>
      <c r="Q138" s="7">
        <f t="shared" si="30"/>
        <v>404.70000000000005</v>
      </c>
      <c r="R138" s="7"/>
      <c r="S138" s="7">
        <v>707</v>
      </c>
      <c r="T138" s="7">
        <v>1060.5</v>
      </c>
      <c r="U138" s="7">
        <v>1272.5999999999999</v>
      </c>
      <c r="V138" s="7">
        <v>1414</v>
      </c>
      <c r="W138" s="7"/>
      <c r="X138" s="7"/>
      <c r="Y138" s="7"/>
      <c r="Z138" s="7"/>
      <c r="AA138" s="7">
        <v>6038</v>
      </c>
      <c r="AB138" s="7">
        <f t="shared" si="31"/>
        <v>5826</v>
      </c>
      <c r="AC138" s="42">
        <f t="shared" si="32"/>
        <v>443.17</v>
      </c>
      <c r="AE138" s="9">
        <v>8738</v>
      </c>
    </row>
    <row r="139" spans="1:31" ht="15.5" x14ac:dyDescent="0.35">
      <c r="A139" s="13">
        <v>44242</v>
      </c>
      <c r="B139" s="7">
        <v>0</v>
      </c>
      <c r="C139" s="7">
        <f t="shared" si="22"/>
        <v>0</v>
      </c>
      <c r="D139" s="7">
        <f t="shared" si="23"/>
        <v>8</v>
      </c>
      <c r="E139" s="7">
        <v>74</v>
      </c>
      <c r="F139" s="7">
        <v>0</v>
      </c>
      <c r="G139" s="7">
        <f t="shared" si="24"/>
        <v>0</v>
      </c>
      <c r="H139" s="7">
        <f t="shared" si="25"/>
        <v>196.71</v>
      </c>
      <c r="I139" s="7">
        <f t="shared" si="26"/>
        <v>1931</v>
      </c>
      <c r="J139" s="7">
        <f t="shared" si="27"/>
        <v>2896.5</v>
      </c>
      <c r="K139" s="7">
        <f t="shared" si="28"/>
        <v>3475.8</v>
      </c>
      <c r="L139" s="7">
        <f t="shared" si="29"/>
        <v>3862</v>
      </c>
      <c r="M139" s="7">
        <f t="shared" si="29"/>
        <v>191.33</v>
      </c>
      <c r="N139" s="9">
        <v>0</v>
      </c>
      <c r="O139" s="9">
        <v>2.72</v>
      </c>
      <c r="P139" s="7"/>
      <c r="Q139" s="7">
        <f t="shared" si="30"/>
        <v>404.70000000000005</v>
      </c>
      <c r="R139" s="7"/>
      <c r="S139" s="7">
        <v>707</v>
      </c>
      <c r="T139" s="7">
        <v>1060.5</v>
      </c>
      <c r="U139" s="7">
        <v>1272.5999999999999</v>
      </c>
      <c r="V139" s="7">
        <v>1414</v>
      </c>
      <c r="W139" s="7"/>
      <c r="X139" s="7"/>
      <c r="Y139" s="7"/>
      <c r="Z139" s="7"/>
      <c r="AA139" s="7">
        <v>6038</v>
      </c>
      <c r="AB139" s="7">
        <f t="shared" si="31"/>
        <v>5826</v>
      </c>
      <c r="AC139" s="42">
        <f t="shared" si="32"/>
        <v>443.17</v>
      </c>
      <c r="AE139" s="9">
        <v>8738</v>
      </c>
    </row>
    <row r="140" spans="1:31" ht="15.5" x14ac:dyDescent="0.35">
      <c r="A140" s="13">
        <v>44243</v>
      </c>
      <c r="B140" s="7">
        <v>0</v>
      </c>
      <c r="C140" s="7">
        <f t="shared" si="22"/>
        <v>0</v>
      </c>
      <c r="D140" s="7">
        <f t="shared" si="23"/>
        <v>8</v>
      </c>
      <c r="E140" s="7">
        <v>74</v>
      </c>
      <c r="F140" s="7">
        <v>0</v>
      </c>
      <c r="G140" s="7">
        <f t="shared" si="24"/>
        <v>0</v>
      </c>
      <c r="H140" s="7">
        <f t="shared" si="25"/>
        <v>196.71</v>
      </c>
      <c r="I140" s="7">
        <f t="shared" si="26"/>
        <v>1931</v>
      </c>
      <c r="J140" s="7">
        <f t="shared" si="27"/>
        <v>2896.5</v>
      </c>
      <c r="K140" s="7">
        <f t="shared" si="28"/>
        <v>3475.8</v>
      </c>
      <c r="L140" s="7">
        <f t="shared" si="29"/>
        <v>3862</v>
      </c>
      <c r="M140" s="7">
        <f t="shared" si="29"/>
        <v>191.33</v>
      </c>
      <c r="N140" s="9">
        <v>0</v>
      </c>
      <c r="O140" s="9">
        <v>2.72</v>
      </c>
      <c r="P140" s="7"/>
      <c r="Q140" s="7">
        <f t="shared" si="30"/>
        <v>404.70000000000005</v>
      </c>
      <c r="R140" s="7"/>
      <c r="S140" s="7">
        <v>707</v>
      </c>
      <c r="T140" s="7">
        <v>1060.5</v>
      </c>
      <c r="U140" s="7">
        <v>1272.5999999999999</v>
      </c>
      <c r="V140" s="7">
        <v>1414</v>
      </c>
      <c r="W140" s="7"/>
      <c r="X140" s="7"/>
      <c r="Y140" s="7"/>
      <c r="Z140" s="7"/>
      <c r="AA140" s="7">
        <v>6038</v>
      </c>
      <c r="AB140" s="7">
        <f t="shared" si="31"/>
        <v>5826</v>
      </c>
      <c r="AC140" s="42">
        <f t="shared" si="32"/>
        <v>443.17</v>
      </c>
      <c r="AE140" s="9">
        <v>8738</v>
      </c>
    </row>
    <row r="141" spans="1:31" ht="15.5" x14ac:dyDescent="0.35">
      <c r="A141" s="13">
        <v>44244</v>
      </c>
      <c r="B141" s="7">
        <v>0</v>
      </c>
      <c r="C141" s="7">
        <f t="shared" si="22"/>
        <v>0</v>
      </c>
      <c r="D141" s="7">
        <f t="shared" si="23"/>
        <v>8</v>
      </c>
      <c r="E141" s="7">
        <v>74</v>
      </c>
      <c r="F141" s="7">
        <v>0</v>
      </c>
      <c r="G141" s="7">
        <f t="shared" si="24"/>
        <v>0</v>
      </c>
      <c r="H141" s="7">
        <f t="shared" si="25"/>
        <v>196.71</v>
      </c>
      <c r="I141" s="7">
        <f t="shared" si="26"/>
        <v>1931</v>
      </c>
      <c r="J141" s="7">
        <f t="shared" si="27"/>
        <v>2896.5</v>
      </c>
      <c r="K141" s="7">
        <f t="shared" si="28"/>
        <v>3475.8</v>
      </c>
      <c r="L141" s="7">
        <f t="shared" si="29"/>
        <v>3862</v>
      </c>
      <c r="M141" s="7">
        <f t="shared" si="29"/>
        <v>191.33</v>
      </c>
      <c r="N141" s="9">
        <v>0</v>
      </c>
      <c r="O141" s="9">
        <v>2.72</v>
      </c>
      <c r="P141" s="7"/>
      <c r="Q141" s="7">
        <f t="shared" si="30"/>
        <v>404.70000000000005</v>
      </c>
      <c r="R141" s="7"/>
      <c r="S141" s="7">
        <v>707</v>
      </c>
      <c r="T141" s="7">
        <v>1060.5</v>
      </c>
      <c r="U141" s="7">
        <v>1272.5999999999999</v>
      </c>
      <c r="V141" s="7">
        <v>1414</v>
      </c>
      <c r="W141" s="7"/>
      <c r="X141" s="7"/>
      <c r="Y141" s="7"/>
      <c r="Z141" s="7"/>
      <c r="AA141" s="7">
        <v>6038</v>
      </c>
      <c r="AB141" s="7">
        <f t="shared" si="31"/>
        <v>5826</v>
      </c>
      <c r="AC141" s="42">
        <f t="shared" si="32"/>
        <v>443.17</v>
      </c>
      <c r="AE141" s="9">
        <v>8738</v>
      </c>
    </row>
    <row r="142" spans="1:31" ht="15.5" x14ac:dyDescent="0.35">
      <c r="A142" s="13">
        <v>44245</v>
      </c>
      <c r="B142" s="7">
        <v>0</v>
      </c>
      <c r="C142" s="7">
        <f t="shared" si="22"/>
        <v>0</v>
      </c>
      <c r="D142" s="7">
        <f t="shared" si="23"/>
        <v>8</v>
      </c>
      <c r="E142" s="7">
        <v>74</v>
      </c>
      <c r="F142" s="7">
        <v>0</v>
      </c>
      <c r="G142" s="7">
        <f t="shared" si="24"/>
        <v>0</v>
      </c>
      <c r="H142" s="7">
        <f t="shared" si="25"/>
        <v>196.71</v>
      </c>
      <c r="I142" s="7">
        <f t="shared" si="26"/>
        <v>1931</v>
      </c>
      <c r="J142" s="7">
        <f t="shared" si="27"/>
        <v>2896.5</v>
      </c>
      <c r="K142" s="7">
        <f t="shared" si="28"/>
        <v>3475.8</v>
      </c>
      <c r="L142" s="7">
        <f t="shared" si="29"/>
        <v>3862</v>
      </c>
      <c r="M142" s="7">
        <f t="shared" si="29"/>
        <v>191.33</v>
      </c>
      <c r="N142" s="9">
        <v>0</v>
      </c>
      <c r="O142" s="9">
        <v>2.72</v>
      </c>
      <c r="P142" s="7"/>
      <c r="Q142" s="7">
        <f t="shared" si="30"/>
        <v>404.70000000000005</v>
      </c>
      <c r="R142" s="7"/>
      <c r="S142" s="7">
        <v>707</v>
      </c>
      <c r="T142" s="7">
        <v>1060.5</v>
      </c>
      <c r="U142" s="7">
        <v>1272.5999999999999</v>
      </c>
      <c r="V142" s="7">
        <v>1414</v>
      </c>
      <c r="W142" s="7"/>
      <c r="X142" s="7"/>
      <c r="Y142" s="7"/>
      <c r="Z142" s="7"/>
      <c r="AA142" s="7">
        <v>6038</v>
      </c>
      <c r="AB142" s="7">
        <f t="shared" si="31"/>
        <v>5826</v>
      </c>
      <c r="AC142" s="42">
        <f t="shared" si="32"/>
        <v>443.17</v>
      </c>
      <c r="AE142" s="9">
        <v>8738</v>
      </c>
    </row>
    <row r="143" spans="1:31" ht="15.5" x14ac:dyDescent="0.35">
      <c r="A143" s="13">
        <v>44246</v>
      </c>
      <c r="B143" s="7">
        <v>0</v>
      </c>
      <c r="C143" s="7">
        <f t="shared" si="22"/>
        <v>0</v>
      </c>
      <c r="D143" s="7">
        <f t="shared" si="23"/>
        <v>8</v>
      </c>
      <c r="E143" s="7">
        <v>74</v>
      </c>
      <c r="F143" s="7">
        <v>0</v>
      </c>
      <c r="G143" s="7">
        <f t="shared" si="24"/>
        <v>0</v>
      </c>
      <c r="H143" s="7">
        <f t="shared" si="25"/>
        <v>196.71</v>
      </c>
      <c r="I143" s="7">
        <f t="shared" si="26"/>
        <v>1931</v>
      </c>
      <c r="J143" s="7">
        <f t="shared" si="27"/>
        <v>2896.5</v>
      </c>
      <c r="K143" s="7">
        <f t="shared" si="28"/>
        <v>3475.8</v>
      </c>
      <c r="L143" s="7">
        <f t="shared" si="29"/>
        <v>3862</v>
      </c>
      <c r="M143" s="7">
        <f t="shared" si="29"/>
        <v>191.33</v>
      </c>
      <c r="N143" s="9">
        <v>0</v>
      </c>
      <c r="O143" s="9">
        <v>2.72</v>
      </c>
      <c r="P143" s="7"/>
      <c r="Q143" s="7">
        <f t="shared" si="30"/>
        <v>404.70000000000005</v>
      </c>
      <c r="R143" s="7"/>
      <c r="S143" s="7">
        <v>707</v>
      </c>
      <c r="T143" s="7">
        <v>1060.5</v>
      </c>
      <c r="U143" s="7">
        <v>1272.5999999999999</v>
      </c>
      <c r="V143" s="7">
        <v>1414</v>
      </c>
      <c r="W143" s="7"/>
      <c r="X143" s="7"/>
      <c r="Y143" s="7"/>
      <c r="Z143" s="7"/>
      <c r="AA143" s="7">
        <v>6038</v>
      </c>
      <c r="AB143" s="7">
        <f t="shared" si="31"/>
        <v>5826</v>
      </c>
      <c r="AC143" s="42">
        <f t="shared" si="32"/>
        <v>443.17</v>
      </c>
      <c r="AE143" s="9">
        <v>8738</v>
      </c>
    </row>
    <row r="144" spans="1:31" ht="15.5" x14ac:dyDescent="0.35">
      <c r="A144" s="13">
        <v>44247</v>
      </c>
      <c r="B144" s="7">
        <v>0</v>
      </c>
      <c r="C144" s="7">
        <f t="shared" si="22"/>
        <v>0</v>
      </c>
      <c r="D144" s="7">
        <f t="shared" si="23"/>
        <v>8</v>
      </c>
      <c r="E144" s="7">
        <v>74</v>
      </c>
      <c r="F144" s="7">
        <v>0</v>
      </c>
      <c r="G144" s="7">
        <f t="shared" si="24"/>
        <v>0</v>
      </c>
      <c r="H144" s="7">
        <f t="shared" si="25"/>
        <v>196.71</v>
      </c>
      <c r="I144" s="7">
        <f t="shared" si="26"/>
        <v>1931</v>
      </c>
      <c r="J144" s="7">
        <f t="shared" si="27"/>
        <v>2896.5</v>
      </c>
      <c r="K144" s="7">
        <f t="shared" si="28"/>
        <v>3475.8</v>
      </c>
      <c r="L144" s="7">
        <f t="shared" si="29"/>
        <v>3862</v>
      </c>
      <c r="M144" s="7">
        <f t="shared" si="29"/>
        <v>191.33</v>
      </c>
      <c r="N144" s="9">
        <v>0</v>
      </c>
      <c r="O144" s="9">
        <v>2.72</v>
      </c>
      <c r="P144" s="7"/>
      <c r="Q144" s="7">
        <f t="shared" si="30"/>
        <v>404.70000000000005</v>
      </c>
      <c r="R144" s="7"/>
      <c r="S144" s="7">
        <v>707</v>
      </c>
      <c r="T144" s="7">
        <v>1060.5</v>
      </c>
      <c r="U144" s="7">
        <v>1272.5999999999999</v>
      </c>
      <c r="V144" s="7">
        <v>1414</v>
      </c>
      <c r="W144" s="7"/>
      <c r="X144" s="7"/>
      <c r="Y144" s="7"/>
      <c r="Z144" s="7"/>
      <c r="AA144" s="7">
        <v>6038</v>
      </c>
      <c r="AB144" s="7">
        <f t="shared" si="31"/>
        <v>5826</v>
      </c>
      <c r="AC144" s="42">
        <f t="shared" si="32"/>
        <v>443.17</v>
      </c>
      <c r="AE144" s="9">
        <v>8738</v>
      </c>
    </row>
    <row r="145" spans="1:31" ht="15.5" x14ac:dyDescent="0.35">
      <c r="A145" s="13">
        <v>44248</v>
      </c>
      <c r="B145" s="7">
        <v>0</v>
      </c>
      <c r="C145" s="7">
        <f t="shared" si="22"/>
        <v>0</v>
      </c>
      <c r="D145" s="7">
        <f t="shared" si="23"/>
        <v>8</v>
      </c>
      <c r="E145" s="7">
        <v>74</v>
      </c>
      <c r="F145" s="7">
        <v>0</v>
      </c>
      <c r="G145" s="7">
        <f t="shared" si="24"/>
        <v>0</v>
      </c>
      <c r="H145" s="7">
        <f t="shared" si="25"/>
        <v>196.71</v>
      </c>
      <c r="I145" s="7">
        <f t="shared" si="26"/>
        <v>1931</v>
      </c>
      <c r="J145" s="7">
        <f t="shared" si="27"/>
        <v>2896.5</v>
      </c>
      <c r="K145" s="7">
        <f t="shared" si="28"/>
        <v>3475.8</v>
      </c>
      <c r="L145" s="7">
        <f t="shared" si="29"/>
        <v>3862</v>
      </c>
      <c r="M145" s="7">
        <f t="shared" si="29"/>
        <v>191.33</v>
      </c>
      <c r="N145" s="9">
        <v>2.72</v>
      </c>
      <c r="O145" s="9">
        <v>5.44</v>
      </c>
      <c r="P145" s="7"/>
      <c r="Q145" s="7">
        <f t="shared" si="30"/>
        <v>407.42000000000007</v>
      </c>
      <c r="R145" s="7"/>
      <c r="S145" s="7">
        <v>707</v>
      </c>
      <c r="T145" s="7">
        <v>1060.5</v>
      </c>
      <c r="U145" s="7">
        <v>1272.5999999999999</v>
      </c>
      <c r="V145" s="7">
        <v>1414</v>
      </c>
      <c r="W145" s="7"/>
      <c r="X145" s="7"/>
      <c r="Y145" s="7"/>
      <c r="Z145" s="7"/>
      <c r="AA145" s="7">
        <v>6038</v>
      </c>
      <c r="AB145" s="7">
        <f t="shared" si="31"/>
        <v>5826</v>
      </c>
      <c r="AC145" s="42">
        <f t="shared" si="32"/>
        <v>443.17</v>
      </c>
      <c r="AE145" s="9">
        <v>8738</v>
      </c>
    </row>
    <row r="146" spans="1:31" ht="15.5" x14ac:dyDescent="0.35">
      <c r="A146" s="13">
        <v>44249</v>
      </c>
      <c r="B146" s="7">
        <v>0</v>
      </c>
      <c r="C146" s="7">
        <f t="shared" si="22"/>
        <v>0</v>
      </c>
      <c r="D146" s="7">
        <f t="shared" si="23"/>
        <v>8</v>
      </c>
      <c r="E146" s="7">
        <v>74</v>
      </c>
      <c r="F146" s="7">
        <v>0</v>
      </c>
      <c r="G146" s="7">
        <f t="shared" si="24"/>
        <v>0</v>
      </c>
      <c r="H146" s="7">
        <f t="shared" si="25"/>
        <v>196.71</v>
      </c>
      <c r="I146" s="7">
        <f t="shared" si="26"/>
        <v>1931</v>
      </c>
      <c r="J146" s="7">
        <f t="shared" si="27"/>
        <v>2896.5</v>
      </c>
      <c r="K146" s="7">
        <f t="shared" si="28"/>
        <v>3475.8</v>
      </c>
      <c r="L146" s="7">
        <f t="shared" si="29"/>
        <v>3862</v>
      </c>
      <c r="M146" s="7">
        <f t="shared" si="29"/>
        <v>191.33</v>
      </c>
      <c r="N146" s="9">
        <v>17.32</v>
      </c>
      <c r="O146" s="9">
        <v>22.76</v>
      </c>
      <c r="P146" s="7"/>
      <c r="Q146" s="7">
        <f t="shared" si="30"/>
        <v>424.74000000000007</v>
      </c>
      <c r="R146" s="7"/>
      <c r="S146" s="7">
        <v>707</v>
      </c>
      <c r="T146" s="7">
        <v>1060.5</v>
      </c>
      <c r="U146" s="7">
        <v>1272.5999999999999</v>
      </c>
      <c r="V146" s="7">
        <v>1414</v>
      </c>
      <c r="W146" s="7"/>
      <c r="X146" s="7"/>
      <c r="Y146" s="7"/>
      <c r="Z146" s="7"/>
      <c r="AA146" s="7">
        <v>6038</v>
      </c>
      <c r="AB146" s="7">
        <f t="shared" si="31"/>
        <v>5826</v>
      </c>
      <c r="AC146" s="42">
        <f t="shared" si="32"/>
        <v>443.17</v>
      </c>
      <c r="AE146" s="9">
        <v>8738</v>
      </c>
    </row>
    <row r="147" spans="1:31" ht="15.5" x14ac:dyDescent="0.35">
      <c r="A147" s="13">
        <v>44250</v>
      </c>
      <c r="B147" s="7">
        <v>0</v>
      </c>
      <c r="C147" s="7">
        <f t="shared" si="22"/>
        <v>0</v>
      </c>
      <c r="D147" s="7">
        <f t="shared" si="23"/>
        <v>8</v>
      </c>
      <c r="E147" s="7">
        <v>74</v>
      </c>
      <c r="F147" s="7">
        <v>0</v>
      </c>
      <c r="G147" s="7">
        <f t="shared" si="24"/>
        <v>0</v>
      </c>
      <c r="H147" s="7">
        <f t="shared" si="25"/>
        <v>196.71</v>
      </c>
      <c r="I147" s="7">
        <f t="shared" si="26"/>
        <v>1931</v>
      </c>
      <c r="J147" s="7">
        <f t="shared" si="27"/>
        <v>2896.5</v>
      </c>
      <c r="K147" s="7">
        <f t="shared" si="28"/>
        <v>3475.8</v>
      </c>
      <c r="L147" s="7">
        <f t="shared" si="29"/>
        <v>3862</v>
      </c>
      <c r="M147" s="7">
        <f t="shared" si="29"/>
        <v>191.33</v>
      </c>
      <c r="N147" s="9">
        <v>0</v>
      </c>
      <c r="O147" s="9">
        <v>22.76</v>
      </c>
      <c r="P147" s="7"/>
      <c r="Q147" s="7">
        <f t="shared" si="30"/>
        <v>424.74000000000007</v>
      </c>
      <c r="R147" s="7"/>
      <c r="S147" s="7">
        <v>707</v>
      </c>
      <c r="T147" s="7">
        <v>1060.5</v>
      </c>
      <c r="U147" s="7">
        <v>1272.5999999999999</v>
      </c>
      <c r="V147" s="7">
        <v>1414</v>
      </c>
      <c r="W147" s="7"/>
      <c r="X147" s="7"/>
      <c r="Y147" s="7"/>
      <c r="Z147" s="7"/>
      <c r="AA147" s="7">
        <v>6038</v>
      </c>
      <c r="AB147" s="7">
        <f t="shared" si="31"/>
        <v>5826</v>
      </c>
      <c r="AC147" s="42">
        <f t="shared" si="32"/>
        <v>443.17</v>
      </c>
      <c r="AE147" s="9">
        <v>8738</v>
      </c>
    </row>
    <row r="148" spans="1:31" ht="15.5" x14ac:dyDescent="0.35">
      <c r="A148" s="13">
        <v>44251</v>
      </c>
      <c r="B148" s="7">
        <v>0</v>
      </c>
      <c r="C148" s="7">
        <f t="shared" si="22"/>
        <v>0</v>
      </c>
      <c r="D148" s="7">
        <f t="shared" si="23"/>
        <v>8</v>
      </c>
      <c r="E148" s="7">
        <v>74</v>
      </c>
      <c r="F148" s="7">
        <v>0</v>
      </c>
      <c r="G148" s="7">
        <f t="shared" si="24"/>
        <v>0</v>
      </c>
      <c r="H148" s="7">
        <f t="shared" si="25"/>
        <v>196.71</v>
      </c>
      <c r="I148" s="7">
        <f t="shared" si="26"/>
        <v>1931</v>
      </c>
      <c r="J148" s="7">
        <f t="shared" si="27"/>
        <v>2896.5</v>
      </c>
      <c r="K148" s="7">
        <f t="shared" si="28"/>
        <v>3475.8</v>
      </c>
      <c r="L148" s="7">
        <f t="shared" si="29"/>
        <v>3862</v>
      </c>
      <c r="M148" s="7">
        <f t="shared" si="29"/>
        <v>191.33</v>
      </c>
      <c r="N148" s="9">
        <v>0</v>
      </c>
      <c r="O148" s="9">
        <v>22.76</v>
      </c>
      <c r="P148" s="7"/>
      <c r="Q148" s="7">
        <f t="shared" si="30"/>
        <v>424.74000000000007</v>
      </c>
      <c r="R148" s="7"/>
      <c r="S148" s="7">
        <v>707</v>
      </c>
      <c r="T148" s="7">
        <v>1060.5</v>
      </c>
      <c r="U148" s="7">
        <v>1272.5999999999999</v>
      </c>
      <c r="V148" s="7">
        <v>1414</v>
      </c>
      <c r="W148" s="7"/>
      <c r="X148" s="7"/>
      <c r="Y148" s="7"/>
      <c r="Z148" s="7"/>
      <c r="AA148" s="7">
        <v>6038</v>
      </c>
      <c r="AB148" s="7">
        <f t="shared" si="31"/>
        <v>5826</v>
      </c>
      <c r="AC148" s="42">
        <f t="shared" si="32"/>
        <v>443.17</v>
      </c>
      <c r="AE148" s="9">
        <v>8738</v>
      </c>
    </row>
    <row r="149" spans="1:31" ht="15.5" x14ac:dyDescent="0.35">
      <c r="A149" s="13">
        <v>44252</v>
      </c>
      <c r="B149" s="7">
        <v>0</v>
      </c>
      <c r="C149" s="7">
        <f t="shared" si="22"/>
        <v>0</v>
      </c>
      <c r="D149" s="7">
        <f t="shared" si="23"/>
        <v>8</v>
      </c>
      <c r="E149" s="7">
        <v>74</v>
      </c>
      <c r="F149" s="7">
        <v>0</v>
      </c>
      <c r="G149" s="7">
        <f t="shared" si="24"/>
        <v>0</v>
      </c>
      <c r="H149" s="7">
        <f t="shared" si="25"/>
        <v>196.71</v>
      </c>
      <c r="I149" s="7">
        <f t="shared" si="26"/>
        <v>1931</v>
      </c>
      <c r="J149" s="7">
        <f t="shared" si="27"/>
        <v>2896.5</v>
      </c>
      <c r="K149" s="7">
        <f t="shared" si="28"/>
        <v>3475.8</v>
      </c>
      <c r="L149" s="7">
        <f t="shared" si="29"/>
        <v>3862</v>
      </c>
      <c r="M149" s="7">
        <f t="shared" si="29"/>
        <v>191.33</v>
      </c>
      <c r="N149" s="9">
        <v>0</v>
      </c>
      <c r="O149" s="9">
        <v>22.76</v>
      </c>
      <c r="P149" s="7"/>
      <c r="Q149" s="7">
        <f t="shared" si="30"/>
        <v>424.74000000000007</v>
      </c>
      <c r="R149" s="7"/>
      <c r="S149" s="7">
        <v>707</v>
      </c>
      <c r="T149" s="7">
        <v>1060.5</v>
      </c>
      <c r="U149" s="7">
        <v>1272.5999999999999</v>
      </c>
      <c r="V149" s="7">
        <v>1414</v>
      </c>
      <c r="W149" s="7"/>
      <c r="X149" s="7"/>
      <c r="Y149" s="7"/>
      <c r="Z149" s="7"/>
      <c r="AA149" s="7">
        <v>6038</v>
      </c>
      <c r="AB149" s="7">
        <f t="shared" si="31"/>
        <v>5826</v>
      </c>
      <c r="AC149" s="42">
        <f t="shared" si="32"/>
        <v>443.17</v>
      </c>
      <c r="AE149" s="9">
        <v>8738</v>
      </c>
    </row>
    <row r="150" spans="1:31" ht="15.5" x14ac:dyDescent="0.35">
      <c r="A150" s="13">
        <v>44253</v>
      </c>
      <c r="B150" s="7">
        <v>0</v>
      </c>
      <c r="C150" s="7">
        <f t="shared" si="22"/>
        <v>0</v>
      </c>
      <c r="D150" s="7">
        <f t="shared" si="23"/>
        <v>8</v>
      </c>
      <c r="E150" s="7">
        <v>74</v>
      </c>
      <c r="F150" s="7">
        <v>0</v>
      </c>
      <c r="G150" s="7">
        <f t="shared" si="24"/>
        <v>0</v>
      </c>
      <c r="H150" s="7">
        <f t="shared" si="25"/>
        <v>196.71</v>
      </c>
      <c r="I150" s="7">
        <f t="shared" si="26"/>
        <v>1931</v>
      </c>
      <c r="J150" s="7">
        <f t="shared" si="27"/>
        <v>2896.5</v>
      </c>
      <c r="K150" s="7">
        <f t="shared" si="28"/>
        <v>3475.8</v>
      </c>
      <c r="L150" s="7">
        <f t="shared" si="29"/>
        <v>3862</v>
      </c>
      <c r="M150" s="7">
        <f t="shared" si="29"/>
        <v>191.33</v>
      </c>
      <c r="N150" s="9">
        <v>0</v>
      </c>
      <c r="O150" s="9">
        <v>22.76</v>
      </c>
      <c r="P150" s="7"/>
      <c r="Q150" s="7">
        <f t="shared" si="30"/>
        <v>424.74000000000007</v>
      </c>
      <c r="R150" s="7"/>
      <c r="S150" s="7">
        <v>707</v>
      </c>
      <c r="T150" s="7">
        <v>1060.5</v>
      </c>
      <c r="U150" s="7">
        <v>1272.5999999999999</v>
      </c>
      <c r="V150" s="7">
        <v>1414</v>
      </c>
      <c r="W150" s="7"/>
      <c r="X150" s="7"/>
      <c r="Y150" s="7"/>
      <c r="Z150" s="7"/>
      <c r="AA150" s="7">
        <v>6038</v>
      </c>
      <c r="AB150" s="7">
        <f t="shared" si="31"/>
        <v>5826</v>
      </c>
      <c r="AC150" s="42">
        <f t="shared" si="32"/>
        <v>443.17</v>
      </c>
      <c r="AE150" s="9">
        <v>8738</v>
      </c>
    </row>
    <row r="151" spans="1:31" ht="15.5" x14ac:dyDescent="0.35">
      <c r="A151" s="13">
        <v>44254</v>
      </c>
      <c r="B151" s="7">
        <v>0</v>
      </c>
      <c r="C151" s="7">
        <f t="shared" si="22"/>
        <v>0</v>
      </c>
      <c r="D151" s="7">
        <f t="shared" si="23"/>
        <v>8</v>
      </c>
      <c r="E151" s="7">
        <v>74</v>
      </c>
      <c r="F151" s="7">
        <v>0</v>
      </c>
      <c r="G151" s="7">
        <f t="shared" si="24"/>
        <v>0</v>
      </c>
      <c r="H151" s="7">
        <f t="shared" si="25"/>
        <v>196.71</v>
      </c>
      <c r="I151" s="7">
        <f t="shared" si="26"/>
        <v>1931</v>
      </c>
      <c r="J151" s="7">
        <f t="shared" si="27"/>
        <v>2896.5</v>
      </c>
      <c r="K151" s="7">
        <f t="shared" si="28"/>
        <v>3475.8</v>
      </c>
      <c r="L151" s="7">
        <f t="shared" si="29"/>
        <v>3862</v>
      </c>
      <c r="M151" s="7">
        <f t="shared" si="29"/>
        <v>191.33</v>
      </c>
      <c r="N151" s="9">
        <v>0</v>
      </c>
      <c r="O151" s="9">
        <v>22.76</v>
      </c>
      <c r="P151" s="7"/>
      <c r="Q151" s="7">
        <f t="shared" si="30"/>
        <v>424.74000000000007</v>
      </c>
      <c r="R151" s="7"/>
      <c r="S151" s="7">
        <v>707</v>
      </c>
      <c r="T151" s="7">
        <v>1060.5</v>
      </c>
      <c r="U151" s="7">
        <v>1272.5999999999999</v>
      </c>
      <c r="V151" s="7">
        <v>1414</v>
      </c>
      <c r="W151" s="7"/>
      <c r="X151" s="7"/>
      <c r="Y151" s="7"/>
      <c r="Z151" s="7"/>
      <c r="AA151" s="7">
        <v>6038</v>
      </c>
      <c r="AB151" s="7">
        <f t="shared" si="31"/>
        <v>5826</v>
      </c>
      <c r="AC151" s="42">
        <f t="shared" si="32"/>
        <v>443.17</v>
      </c>
      <c r="AE151" s="9">
        <v>8738</v>
      </c>
    </row>
    <row r="152" spans="1:31" ht="15.5" x14ac:dyDescent="0.35">
      <c r="A152" s="13">
        <v>44255</v>
      </c>
      <c r="B152" s="7">
        <v>0</v>
      </c>
      <c r="C152" s="7">
        <f t="shared" si="22"/>
        <v>0</v>
      </c>
      <c r="D152" s="7">
        <f t="shared" si="23"/>
        <v>8</v>
      </c>
      <c r="E152" s="7">
        <v>74</v>
      </c>
      <c r="F152" s="7">
        <v>0</v>
      </c>
      <c r="G152" s="7">
        <f t="shared" si="24"/>
        <v>0</v>
      </c>
      <c r="H152" s="7">
        <f t="shared" si="25"/>
        <v>196.71</v>
      </c>
      <c r="I152" s="7">
        <f t="shared" si="26"/>
        <v>1931</v>
      </c>
      <c r="J152" s="7">
        <f t="shared" si="27"/>
        <v>2896.5</v>
      </c>
      <c r="K152" s="7">
        <f t="shared" si="28"/>
        <v>3475.8</v>
      </c>
      <c r="L152" s="7">
        <f t="shared" si="29"/>
        <v>3862</v>
      </c>
      <c r="M152" s="7">
        <f t="shared" si="29"/>
        <v>191.33</v>
      </c>
      <c r="N152" s="9">
        <v>0</v>
      </c>
      <c r="O152" s="9">
        <v>22.76</v>
      </c>
      <c r="P152" s="7"/>
      <c r="Q152" s="7">
        <f t="shared" si="30"/>
        <v>424.74000000000007</v>
      </c>
      <c r="R152" s="7"/>
      <c r="S152" s="7">
        <v>707</v>
      </c>
      <c r="T152" s="7">
        <v>1060.5</v>
      </c>
      <c r="U152" s="7">
        <v>1272.5999999999999</v>
      </c>
      <c r="V152" s="7">
        <v>1414</v>
      </c>
      <c r="W152" s="7"/>
      <c r="X152" s="7"/>
      <c r="Y152" s="7"/>
      <c r="Z152" s="7"/>
      <c r="AA152" s="7">
        <v>6038</v>
      </c>
      <c r="AB152" s="7">
        <f t="shared" si="31"/>
        <v>5826</v>
      </c>
      <c r="AC152" s="42">
        <f t="shared" si="32"/>
        <v>443.17</v>
      </c>
      <c r="AE152" s="9">
        <v>8738</v>
      </c>
    </row>
    <row r="153" spans="1:31" ht="15.5" x14ac:dyDescent="0.35">
      <c r="A153" s="13">
        <v>44256</v>
      </c>
      <c r="B153" s="7">
        <v>0</v>
      </c>
      <c r="C153" s="7">
        <f t="shared" si="22"/>
        <v>0</v>
      </c>
      <c r="D153" s="7">
        <f t="shared" si="23"/>
        <v>8</v>
      </c>
      <c r="E153" s="7">
        <v>74</v>
      </c>
      <c r="F153" s="7">
        <v>0</v>
      </c>
      <c r="G153" s="7">
        <f t="shared" si="24"/>
        <v>0</v>
      </c>
      <c r="H153" s="7">
        <f t="shared" si="25"/>
        <v>196.71</v>
      </c>
      <c r="I153" s="7">
        <f t="shared" si="26"/>
        <v>1931</v>
      </c>
      <c r="J153" s="7">
        <f t="shared" si="27"/>
        <v>2896.5</v>
      </c>
      <c r="K153" s="7">
        <f t="shared" si="28"/>
        <v>3475.8</v>
      </c>
      <c r="L153" s="7">
        <f t="shared" si="29"/>
        <v>3862</v>
      </c>
      <c r="M153" s="7">
        <f t="shared" si="29"/>
        <v>191.33</v>
      </c>
      <c r="N153" s="9">
        <v>0</v>
      </c>
      <c r="O153" s="9">
        <v>22.76</v>
      </c>
      <c r="P153" s="7"/>
      <c r="Q153" s="7">
        <f t="shared" si="30"/>
        <v>424.74000000000007</v>
      </c>
      <c r="R153" s="7"/>
      <c r="S153" s="7">
        <v>707</v>
      </c>
      <c r="T153" s="7">
        <v>1060.5</v>
      </c>
      <c r="U153" s="7">
        <v>1272.5999999999999</v>
      </c>
      <c r="V153" s="7">
        <v>1414</v>
      </c>
      <c r="W153" s="7"/>
      <c r="X153" s="7"/>
      <c r="Y153" s="7"/>
      <c r="Z153" s="7"/>
      <c r="AA153" s="7">
        <v>6038</v>
      </c>
      <c r="AB153" s="7">
        <f t="shared" si="31"/>
        <v>5826</v>
      </c>
      <c r="AC153" s="42">
        <f t="shared" si="32"/>
        <v>443.17</v>
      </c>
      <c r="AE153" s="9">
        <v>8738</v>
      </c>
    </row>
    <row r="154" spans="1:31" ht="15.5" x14ac:dyDescent="0.35">
      <c r="A154" s="13">
        <v>44257</v>
      </c>
      <c r="B154" s="7">
        <v>0</v>
      </c>
      <c r="C154" s="7">
        <f t="shared" si="22"/>
        <v>0</v>
      </c>
      <c r="D154" s="7">
        <f t="shared" si="23"/>
        <v>8</v>
      </c>
      <c r="E154" s="7">
        <v>74</v>
      </c>
      <c r="F154" s="7">
        <v>0</v>
      </c>
      <c r="G154" s="7">
        <f t="shared" si="24"/>
        <v>0</v>
      </c>
      <c r="H154" s="7">
        <f t="shared" si="25"/>
        <v>196.71</v>
      </c>
      <c r="I154" s="7">
        <f t="shared" si="26"/>
        <v>1931</v>
      </c>
      <c r="J154" s="7">
        <f t="shared" si="27"/>
        <v>2896.5</v>
      </c>
      <c r="K154" s="7">
        <f t="shared" si="28"/>
        <v>3475.8</v>
      </c>
      <c r="L154" s="7">
        <f t="shared" si="29"/>
        <v>3862</v>
      </c>
      <c r="M154" s="7">
        <f t="shared" si="29"/>
        <v>191.33</v>
      </c>
      <c r="N154" s="9">
        <v>0</v>
      </c>
      <c r="O154" s="9">
        <v>22.76</v>
      </c>
      <c r="P154" s="7"/>
      <c r="Q154" s="7">
        <f t="shared" si="30"/>
        <v>424.74000000000007</v>
      </c>
      <c r="R154" s="7"/>
      <c r="S154" s="7">
        <v>707</v>
      </c>
      <c r="T154" s="7">
        <v>1060.5</v>
      </c>
      <c r="U154" s="7">
        <v>1272.5999999999999</v>
      </c>
      <c r="V154" s="7">
        <v>1414</v>
      </c>
      <c r="W154" s="7"/>
      <c r="X154" s="7"/>
      <c r="Y154" s="7"/>
      <c r="Z154" s="7"/>
      <c r="AA154" s="7">
        <v>6038</v>
      </c>
      <c r="AB154" s="7">
        <f t="shared" si="31"/>
        <v>5826</v>
      </c>
      <c r="AC154" s="42">
        <f t="shared" si="32"/>
        <v>443.17</v>
      </c>
      <c r="AE154" s="9">
        <v>8738</v>
      </c>
    </row>
    <row r="155" spans="1:31" ht="15.5" x14ac:dyDescent="0.35">
      <c r="A155" s="13">
        <v>44258</v>
      </c>
      <c r="B155" s="7">
        <v>0</v>
      </c>
      <c r="C155" s="7">
        <f t="shared" si="22"/>
        <v>0</v>
      </c>
      <c r="D155" s="7">
        <f t="shared" si="23"/>
        <v>8</v>
      </c>
      <c r="E155" s="7">
        <v>74</v>
      </c>
      <c r="F155" s="7">
        <v>0</v>
      </c>
      <c r="G155" s="7">
        <f t="shared" si="24"/>
        <v>0</v>
      </c>
      <c r="H155" s="7">
        <f t="shared" si="25"/>
        <v>196.71</v>
      </c>
      <c r="I155" s="7">
        <f t="shared" si="26"/>
        <v>1931</v>
      </c>
      <c r="J155" s="7">
        <f t="shared" si="27"/>
        <v>2896.5</v>
      </c>
      <c r="K155" s="7">
        <f t="shared" si="28"/>
        <v>3475.8</v>
      </c>
      <c r="L155" s="7">
        <f t="shared" si="29"/>
        <v>3862</v>
      </c>
      <c r="M155" s="7">
        <f t="shared" si="29"/>
        <v>191.33</v>
      </c>
      <c r="N155" s="9">
        <v>0</v>
      </c>
      <c r="O155" s="9">
        <v>22.76</v>
      </c>
      <c r="P155" s="7"/>
      <c r="Q155" s="7">
        <f t="shared" si="30"/>
        <v>424.74000000000007</v>
      </c>
      <c r="R155" s="7"/>
      <c r="S155" s="7">
        <v>707</v>
      </c>
      <c r="T155" s="7">
        <v>1060.5</v>
      </c>
      <c r="U155" s="7">
        <v>1272.5999999999999</v>
      </c>
      <c r="V155" s="7">
        <v>1414</v>
      </c>
      <c r="W155" s="7"/>
      <c r="X155" s="7"/>
      <c r="Y155" s="7"/>
      <c r="Z155" s="7"/>
      <c r="AA155" s="7">
        <v>6038</v>
      </c>
      <c r="AB155" s="7">
        <f t="shared" si="31"/>
        <v>5826</v>
      </c>
      <c r="AC155" s="42">
        <f t="shared" si="32"/>
        <v>443.17</v>
      </c>
      <c r="AE155" s="9">
        <v>8738</v>
      </c>
    </row>
    <row r="156" spans="1:31" ht="15.5" x14ac:dyDescent="0.35">
      <c r="A156" s="13">
        <v>44259</v>
      </c>
      <c r="B156" s="7">
        <v>0</v>
      </c>
      <c r="C156" s="7">
        <f t="shared" si="22"/>
        <v>0</v>
      </c>
      <c r="D156" s="7">
        <f t="shared" si="23"/>
        <v>8</v>
      </c>
      <c r="E156" s="7">
        <v>74</v>
      </c>
      <c r="F156" s="7">
        <v>0</v>
      </c>
      <c r="G156" s="7">
        <f t="shared" si="24"/>
        <v>0</v>
      </c>
      <c r="H156" s="7">
        <f t="shared" si="25"/>
        <v>196.71</v>
      </c>
      <c r="I156" s="7">
        <f t="shared" si="26"/>
        <v>1931</v>
      </c>
      <c r="J156" s="7">
        <f t="shared" si="27"/>
        <v>2896.5</v>
      </c>
      <c r="K156" s="7">
        <f t="shared" si="28"/>
        <v>3475.8</v>
      </c>
      <c r="L156" s="7">
        <f t="shared" si="29"/>
        <v>3862</v>
      </c>
      <c r="M156" s="7">
        <f t="shared" si="29"/>
        <v>191.33</v>
      </c>
      <c r="N156" s="9">
        <v>0</v>
      </c>
      <c r="O156" s="9">
        <v>22.76</v>
      </c>
      <c r="P156" s="7"/>
      <c r="Q156" s="7">
        <f t="shared" si="30"/>
        <v>424.74000000000007</v>
      </c>
      <c r="R156" s="7"/>
      <c r="S156" s="7">
        <v>707</v>
      </c>
      <c r="T156" s="7">
        <v>1060.5</v>
      </c>
      <c r="U156" s="7">
        <v>1272.5999999999999</v>
      </c>
      <c r="V156" s="7">
        <v>1414</v>
      </c>
      <c r="W156" s="7"/>
      <c r="X156" s="7"/>
      <c r="Y156" s="7"/>
      <c r="Z156" s="7"/>
      <c r="AA156" s="7">
        <v>6038</v>
      </c>
      <c r="AB156" s="7">
        <f t="shared" si="31"/>
        <v>5826</v>
      </c>
      <c r="AC156" s="42">
        <f t="shared" si="32"/>
        <v>443.17</v>
      </c>
      <c r="AE156" s="9">
        <v>8738</v>
      </c>
    </row>
    <row r="157" spans="1:31" ht="15.5" x14ac:dyDescent="0.35">
      <c r="A157" s="13">
        <v>44260</v>
      </c>
      <c r="B157" s="7">
        <v>0</v>
      </c>
      <c r="C157" s="7">
        <f t="shared" si="22"/>
        <v>0</v>
      </c>
      <c r="D157" s="7">
        <f t="shared" si="23"/>
        <v>8</v>
      </c>
      <c r="E157" s="7">
        <v>74</v>
      </c>
      <c r="F157" s="7">
        <v>0</v>
      </c>
      <c r="G157" s="7">
        <f t="shared" si="24"/>
        <v>0</v>
      </c>
      <c r="H157" s="7">
        <f t="shared" si="25"/>
        <v>196.71</v>
      </c>
      <c r="I157" s="7">
        <f t="shared" si="26"/>
        <v>1931</v>
      </c>
      <c r="J157" s="7">
        <f t="shared" si="27"/>
        <v>2896.5</v>
      </c>
      <c r="K157" s="7">
        <f t="shared" si="28"/>
        <v>3475.8</v>
      </c>
      <c r="L157" s="7">
        <f t="shared" si="29"/>
        <v>3862</v>
      </c>
      <c r="M157" s="7">
        <f t="shared" si="29"/>
        <v>191.33</v>
      </c>
      <c r="N157" s="9">
        <v>0</v>
      </c>
      <c r="O157" s="9">
        <v>22.76</v>
      </c>
      <c r="P157" s="7"/>
      <c r="Q157" s="7">
        <f t="shared" si="30"/>
        <v>424.74000000000007</v>
      </c>
      <c r="R157" s="7"/>
      <c r="S157" s="7">
        <v>707</v>
      </c>
      <c r="T157" s="7">
        <v>1060.5</v>
      </c>
      <c r="U157" s="7">
        <v>1272.5999999999999</v>
      </c>
      <c r="V157" s="7">
        <v>1414</v>
      </c>
      <c r="W157" s="7"/>
      <c r="X157" s="7"/>
      <c r="Y157" s="7"/>
      <c r="Z157" s="7"/>
      <c r="AA157" s="7">
        <v>6038</v>
      </c>
      <c r="AB157" s="7">
        <f t="shared" si="31"/>
        <v>5826</v>
      </c>
      <c r="AC157" s="42">
        <f t="shared" si="32"/>
        <v>443.17</v>
      </c>
      <c r="AE157" s="9">
        <v>8738</v>
      </c>
    </row>
    <row r="158" spans="1:31" ht="15.5" x14ac:dyDescent="0.35">
      <c r="A158" s="13">
        <v>44261</v>
      </c>
      <c r="B158" s="7">
        <v>0</v>
      </c>
      <c r="C158" s="7">
        <f t="shared" si="22"/>
        <v>0</v>
      </c>
      <c r="D158" s="7">
        <f t="shared" si="23"/>
        <v>8</v>
      </c>
      <c r="E158" s="7">
        <v>74</v>
      </c>
      <c r="F158" s="7">
        <v>0</v>
      </c>
      <c r="G158" s="7">
        <f t="shared" si="24"/>
        <v>0</v>
      </c>
      <c r="H158" s="7">
        <f t="shared" si="25"/>
        <v>196.71</v>
      </c>
      <c r="I158" s="7">
        <f t="shared" si="26"/>
        <v>1931</v>
      </c>
      <c r="J158" s="7">
        <f t="shared" si="27"/>
        <v>2896.5</v>
      </c>
      <c r="K158" s="7">
        <f t="shared" si="28"/>
        <v>3475.8</v>
      </c>
      <c r="L158" s="7">
        <f t="shared" si="29"/>
        <v>3862</v>
      </c>
      <c r="M158" s="7">
        <f t="shared" si="29"/>
        <v>191.33</v>
      </c>
      <c r="N158" s="9">
        <v>0</v>
      </c>
      <c r="O158" s="9">
        <v>22.76</v>
      </c>
      <c r="P158" s="7"/>
      <c r="Q158" s="7">
        <f t="shared" si="30"/>
        <v>424.74000000000007</v>
      </c>
      <c r="R158" s="7"/>
      <c r="S158" s="7">
        <v>707</v>
      </c>
      <c r="T158" s="7">
        <v>1060.5</v>
      </c>
      <c r="U158" s="7">
        <v>1272.5999999999999</v>
      </c>
      <c r="V158" s="7">
        <v>1414</v>
      </c>
      <c r="W158" s="7"/>
      <c r="X158" s="7"/>
      <c r="Y158" s="7"/>
      <c r="Z158" s="7"/>
      <c r="AA158" s="7">
        <v>6038</v>
      </c>
      <c r="AB158" s="7">
        <f t="shared" si="31"/>
        <v>5826</v>
      </c>
      <c r="AC158" s="42">
        <f t="shared" si="32"/>
        <v>443.17</v>
      </c>
      <c r="AE158" s="9">
        <v>8738</v>
      </c>
    </row>
    <row r="159" spans="1:31" ht="15.5" x14ac:dyDescent="0.35">
      <c r="A159" s="13">
        <v>44262</v>
      </c>
      <c r="B159" s="7">
        <v>0</v>
      </c>
      <c r="C159" s="7">
        <f t="shared" si="22"/>
        <v>0</v>
      </c>
      <c r="D159" s="7">
        <f t="shared" si="23"/>
        <v>8</v>
      </c>
      <c r="E159" s="7">
        <v>74</v>
      </c>
      <c r="F159" s="7">
        <v>0</v>
      </c>
      <c r="G159" s="7">
        <f t="shared" si="24"/>
        <v>0</v>
      </c>
      <c r="H159" s="7">
        <f t="shared" si="25"/>
        <v>196.71</v>
      </c>
      <c r="I159" s="7">
        <f t="shared" si="26"/>
        <v>1931</v>
      </c>
      <c r="J159" s="7">
        <f t="shared" si="27"/>
        <v>2896.5</v>
      </c>
      <c r="K159" s="7">
        <f t="shared" si="28"/>
        <v>3475.8</v>
      </c>
      <c r="L159" s="7">
        <f t="shared" si="29"/>
        <v>3862</v>
      </c>
      <c r="M159" s="7">
        <f t="shared" si="29"/>
        <v>191.33</v>
      </c>
      <c r="N159" s="9">
        <v>0</v>
      </c>
      <c r="O159" s="9">
        <v>22.76</v>
      </c>
      <c r="P159" s="7"/>
      <c r="Q159" s="7">
        <f t="shared" si="30"/>
        <v>424.74000000000007</v>
      </c>
      <c r="R159" s="7"/>
      <c r="S159" s="7">
        <v>707</v>
      </c>
      <c r="T159" s="7">
        <v>1060.5</v>
      </c>
      <c r="U159" s="7">
        <v>1272.5999999999999</v>
      </c>
      <c r="V159" s="7">
        <v>1414</v>
      </c>
      <c r="W159" s="7"/>
      <c r="X159" s="7"/>
      <c r="Y159" s="7"/>
      <c r="Z159" s="7"/>
      <c r="AA159" s="7">
        <v>6038</v>
      </c>
      <c r="AB159" s="7">
        <f t="shared" si="31"/>
        <v>5826</v>
      </c>
      <c r="AC159" s="42">
        <f t="shared" si="32"/>
        <v>443.17</v>
      </c>
      <c r="AE159" s="9">
        <v>8738</v>
      </c>
    </row>
    <row r="160" spans="1:31" ht="15.5" x14ac:dyDescent="0.35">
      <c r="A160" s="13">
        <v>44263</v>
      </c>
      <c r="B160" s="7">
        <v>0</v>
      </c>
      <c r="C160" s="7">
        <f t="shared" si="22"/>
        <v>0</v>
      </c>
      <c r="D160" s="7">
        <f t="shared" si="23"/>
        <v>8</v>
      </c>
      <c r="E160" s="7">
        <v>74</v>
      </c>
      <c r="F160" s="7">
        <v>3.88</v>
      </c>
      <c r="G160" s="7">
        <f t="shared" si="24"/>
        <v>3.88</v>
      </c>
      <c r="H160" s="7">
        <f t="shared" si="25"/>
        <v>200.59</v>
      </c>
      <c r="I160" s="7">
        <f t="shared" si="26"/>
        <v>1931</v>
      </c>
      <c r="J160" s="7">
        <f t="shared" si="27"/>
        <v>2896.5</v>
      </c>
      <c r="K160" s="7">
        <f t="shared" si="28"/>
        <v>3475.8</v>
      </c>
      <c r="L160" s="7">
        <f t="shared" si="29"/>
        <v>3862</v>
      </c>
      <c r="M160" s="7">
        <f t="shared" si="29"/>
        <v>191.33</v>
      </c>
      <c r="N160" s="9">
        <v>0</v>
      </c>
      <c r="O160" s="9">
        <v>22.76</v>
      </c>
      <c r="P160" s="7"/>
      <c r="Q160" s="7">
        <f t="shared" si="30"/>
        <v>424.74000000000007</v>
      </c>
      <c r="R160" s="7"/>
      <c r="S160" s="7">
        <v>707</v>
      </c>
      <c r="T160" s="7">
        <v>1060.5</v>
      </c>
      <c r="U160" s="7">
        <v>1272.5999999999999</v>
      </c>
      <c r="V160" s="7">
        <v>1414</v>
      </c>
      <c r="W160" s="7"/>
      <c r="X160" s="7"/>
      <c r="Y160" s="7"/>
      <c r="Z160" s="7"/>
      <c r="AA160" s="7">
        <v>6038</v>
      </c>
      <c r="AB160" s="7">
        <f t="shared" si="31"/>
        <v>5826</v>
      </c>
      <c r="AC160" s="42">
        <f t="shared" si="32"/>
        <v>443.17</v>
      </c>
      <c r="AE160" s="9">
        <v>8738</v>
      </c>
    </row>
    <row r="161" spans="1:31" ht="15.5" x14ac:dyDescent="0.35">
      <c r="A161" s="13">
        <v>44264</v>
      </c>
      <c r="B161" s="7">
        <v>0</v>
      </c>
      <c r="C161" s="7">
        <f t="shared" si="22"/>
        <v>0</v>
      </c>
      <c r="D161" s="7">
        <f t="shared" si="23"/>
        <v>8</v>
      </c>
      <c r="E161" s="7">
        <v>74</v>
      </c>
      <c r="F161" s="7">
        <v>4.33</v>
      </c>
      <c r="G161" s="7">
        <f t="shared" si="24"/>
        <v>8.2100000000000009</v>
      </c>
      <c r="H161" s="7">
        <f t="shared" si="25"/>
        <v>204.92000000000002</v>
      </c>
      <c r="I161" s="7">
        <f t="shared" si="26"/>
        <v>1931</v>
      </c>
      <c r="J161" s="7">
        <f t="shared" si="27"/>
        <v>2896.5</v>
      </c>
      <c r="K161" s="7">
        <f t="shared" si="28"/>
        <v>3475.8</v>
      </c>
      <c r="L161" s="7">
        <f t="shared" si="29"/>
        <v>3862</v>
      </c>
      <c r="M161" s="7">
        <f t="shared" si="29"/>
        <v>191.33</v>
      </c>
      <c r="N161" s="9">
        <v>8.66</v>
      </c>
      <c r="O161" s="9">
        <v>31.42</v>
      </c>
      <c r="P161" s="7"/>
      <c r="Q161" s="7">
        <f t="shared" si="30"/>
        <v>433.40000000000009</v>
      </c>
      <c r="R161" s="7"/>
      <c r="S161" s="7">
        <v>707</v>
      </c>
      <c r="T161" s="7">
        <v>1060.5</v>
      </c>
      <c r="U161" s="7">
        <v>1272.5999999999999</v>
      </c>
      <c r="V161" s="7">
        <v>1414</v>
      </c>
      <c r="W161" s="7"/>
      <c r="X161" s="7"/>
      <c r="Y161" s="7"/>
      <c r="Z161" s="7"/>
      <c r="AA161" s="7">
        <v>6038</v>
      </c>
      <c r="AB161" s="7">
        <f t="shared" si="31"/>
        <v>5826</v>
      </c>
      <c r="AC161" s="42">
        <f t="shared" si="32"/>
        <v>443.17</v>
      </c>
      <c r="AE161" s="9">
        <v>8738</v>
      </c>
    </row>
    <row r="162" spans="1:31" ht="15.5" x14ac:dyDescent="0.35">
      <c r="A162" s="13">
        <v>44265</v>
      </c>
      <c r="B162" s="7">
        <v>0</v>
      </c>
      <c r="C162" s="7">
        <f t="shared" si="22"/>
        <v>0</v>
      </c>
      <c r="D162" s="7">
        <f t="shared" si="23"/>
        <v>8</v>
      </c>
      <c r="E162" s="7">
        <v>74</v>
      </c>
      <c r="F162" s="7">
        <v>0</v>
      </c>
      <c r="G162" s="7">
        <f t="shared" si="24"/>
        <v>8.2100000000000009</v>
      </c>
      <c r="H162" s="7">
        <f t="shared" si="25"/>
        <v>204.92000000000002</v>
      </c>
      <c r="I162" s="7">
        <f t="shared" si="26"/>
        <v>1931</v>
      </c>
      <c r="J162" s="7">
        <f t="shared" si="27"/>
        <v>2896.5</v>
      </c>
      <c r="K162" s="7">
        <f t="shared" si="28"/>
        <v>3475.8</v>
      </c>
      <c r="L162" s="7">
        <f t="shared" si="29"/>
        <v>3862</v>
      </c>
      <c r="M162" s="7">
        <f t="shared" si="29"/>
        <v>191.33</v>
      </c>
      <c r="N162" s="9">
        <v>2.72</v>
      </c>
      <c r="O162" s="9">
        <v>34.14</v>
      </c>
      <c r="P162" s="7"/>
      <c r="Q162" s="7">
        <f t="shared" si="30"/>
        <v>436.12000000000012</v>
      </c>
      <c r="R162" s="7"/>
      <c r="S162" s="7">
        <v>707</v>
      </c>
      <c r="T162" s="7">
        <v>1060.5</v>
      </c>
      <c r="U162" s="7">
        <v>1272.5999999999999</v>
      </c>
      <c r="V162" s="7">
        <v>1414</v>
      </c>
      <c r="W162" s="7"/>
      <c r="X162" s="7"/>
      <c r="Y162" s="7"/>
      <c r="Z162" s="7"/>
      <c r="AA162" s="7">
        <v>6038</v>
      </c>
      <c r="AB162" s="7">
        <f t="shared" si="31"/>
        <v>5826</v>
      </c>
      <c r="AC162" s="42">
        <f t="shared" si="32"/>
        <v>443.17</v>
      </c>
      <c r="AE162" s="9">
        <v>8738</v>
      </c>
    </row>
    <row r="163" spans="1:31" ht="15.5" x14ac:dyDescent="0.35">
      <c r="A163" s="13">
        <v>44266</v>
      </c>
      <c r="B163" s="7">
        <v>0</v>
      </c>
      <c r="C163" s="7">
        <f t="shared" si="22"/>
        <v>0</v>
      </c>
      <c r="D163" s="7">
        <f t="shared" si="23"/>
        <v>8</v>
      </c>
      <c r="E163" s="7">
        <v>74</v>
      </c>
      <c r="F163" s="7">
        <v>0</v>
      </c>
      <c r="G163" s="7">
        <f t="shared" si="24"/>
        <v>8.2100000000000009</v>
      </c>
      <c r="H163" s="7">
        <f t="shared" si="25"/>
        <v>204.92000000000002</v>
      </c>
      <c r="I163" s="7">
        <f t="shared" si="26"/>
        <v>1931</v>
      </c>
      <c r="J163" s="7">
        <f t="shared" si="27"/>
        <v>2896.5</v>
      </c>
      <c r="K163" s="7">
        <f t="shared" si="28"/>
        <v>3475.8</v>
      </c>
      <c r="L163" s="7">
        <f t="shared" si="29"/>
        <v>3862</v>
      </c>
      <c r="M163" s="7">
        <f t="shared" si="29"/>
        <v>191.33</v>
      </c>
      <c r="N163" s="9">
        <v>0</v>
      </c>
      <c r="O163" s="9">
        <v>34.14</v>
      </c>
      <c r="P163" s="7"/>
      <c r="Q163" s="7">
        <f t="shared" si="30"/>
        <v>436.12000000000012</v>
      </c>
      <c r="R163" s="7"/>
      <c r="S163" s="7">
        <v>707</v>
      </c>
      <c r="T163" s="7">
        <v>1060.5</v>
      </c>
      <c r="U163" s="7">
        <v>1272.5999999999999</v>
      </c>
      <c r="V163" s="7">
        <v>1414</v>
      </c>
      <c r="W163" s="7"/>
      <c r="X163" s="7"/>
      <c r="Y163" s="7"/>
      <c r="Z163" s="7"/>
      <c r="AA163" s="7">
        <v>6038</v>
      </c>
      <c r="AB163" s="7">
        <f t="shared" si="31"/>
        <v>5826</v>
      </c>
      <c r="AC163" s="42">
        <f t="shared" si="32"/>
        <v>443.17</v>
      </c>
      <c r="AE163" s="9">
        <v>8738</v>
      </c>
    </row>
    <row r="164" spans="1:31" ht="15.5" x14ac:dyDescent="0.35">
      <c r="A164" s="13">
        <v>44267</v>
      </c>
      <c r="B164" s="7">
        <v>0</v>
      </c>
      <c r="C164" s="7">
        <f t="shared" si="22"/>
        <v>0</v>
      </c>
      <c r="D164" s="7">
        <f t="shared" si="23"/>
        <v>8</v>
      </c>
      <c r="E164" s="7">
        <v>74</v>
      </c>
      <c r="F164" s="7">
        <v>0</v>
      </c>
      <c r="G164" s="7">
        <f t="shared" si="24"/>
        <v>8.2100000000000009</v>
      </c>
      <c r="H164" s="7">
        <f t="shared" si="25"/>
        <v>204.92000000000002</v>
      </c>
      <c r="I164" s="7">
        <f t="shared" si="26"/>
        <v>1931</v>
      </c>
      <c r="J164" s="7">
        <f t="shared" si="27"/>
        <v>2896.5</v>
      </c>
      <c r="K164" s="7">
        <f t="shared" si="28"/>
        <v>3475.8</v>
      </c>
      <c r="L164" s="7">
        <f t="shared" si="29"/>
        <v>3862</v>
      </c>
      <c r="M164" s="7">
        <f t="shared" si="29"/>
        <v>191.33</v>
      </c>
      <c r="N164" s="9">
        <v>0</v>
      </c>
      <c r="O164" s="9">
        <v>34.14</v>
      </c>
      <c r="P164" s="7"/>
      <c r="Q164" s="7">
        <f t="shared" si="30"/>
        <v>436.12000000000012</v>
      </c>
      <c r="R164" s="7"/>
      <c r="S164" s="7">
        <v>707</v>
      </c>
      <c r="T164" s="7">
        <v>1060.5</v>
      </c>
      <c r="U164" s="7">
        <v>1272.5999999999999</v>
      </c>
      <c r="V164" s="7">
        <v>1414</v>
      </c>
      <c r="W164" s="7"/>
      <c r="X164" s="7"/>
      <c r="Y164" s="7"/>
      <c r="Z164" s="7"/>
      <c r="AA164" s="7">
        <v>6038</v>
      </c>
      <c r="AB164" s="7">
        <f t="shared" si="31"/>
        <v>5826</v>
      </c>
      <c r="AC164" s="42">
        <f t="shared" si="32"/>
        <v>443.17</v>
      </c>
      <c r="AE164" s="9">
        <v>8738</v>
      </c>
    </row>
    <row r="165" spans="1:31" ht="15.5" x14ac:dyDescent="0.35">
      <c r="A165" s="13">
        <v>44268</v>
      </c>
      <c r="B165" s="7">
        <v>0</v>
      </c>
      <c r="C165" s="7">
        <f t="shared" si="22"/>
        <v>0</v>
      </c>
      <c r="D165" s="7">
        <f t="shared" si="23"/>
        <v>8</v>
      </c>
      <c r="E165" s="7">
        <v>74</v>
      </c>
      <c r="F165" s="7">
        <v>0</v>
      </c>
      <c r="G165" s="7">
        <f t="shared" si="24"/>
        <v>8.2100000000000009</v>
      </c>
      <c r="H165" s="7">
        <f t="shared" si="25"/>
        <v>204.92000000000002</v>
      </c>
      <c r="I165" s="7">
        <f t="shared" si="26"/>
        <v>1931</v>
      </c>
      <c r="J165" s="7">
        <f t="shared" si="27"/>
        <v>2896.5</v>
      </c>
      <c r="K165" s="7">
        <f t="shared" si="28"/>
        <v>3475.8</v>
      </c>
      <c r="L165" s="7">
        <f t="shared" si="29"/>
        <v>3862</v>
      </c>
      <c r="M165" s="7">
        <f t="shared" si="29"/>
        <v>191.33</v>
      </c>
      <c r="N165" s="9">
        <v>0</v>
      </c>
      <c r="O165" s="9">
        <v>34.14</v>
      </c>
      <c r="P165" s="7"/>
      <c r="Q165" s="7">
        <f t="shared" si="30"/>
        <v>436.12000000000012</v>
      </c>
      <c r="R165" s="7"/>
      <c r="S165" s="7">
        <v>707</v>
      </c>
      <c r="T165" s="7">
        <v>1060.5</v>
      </c>
      <c r="U165" s="7">
        <v>1272.5999999999999</v>
      </c>
      <c r="V165" s="7">
        <v>1414</v>
      </c>
      <c r="W165" s="7"/>
      <c r="X165" s="7"/>
      <c r="Y165" s="7"/>
      <c r="Z165" s="7"/>
      <c r="AA165" s="7">
        <v>6038</v>
      </c>
      <c r="AB165" s="7">
        <f t="shared" si="31"/>
        <v>5826</v>
      </c>
      <c r="AC165" s="42">
        <f t="shared" si="32"/>
        <v>443.17</v>
      </c>
      <c r="AE165" s="9">
        <v>8738</v>
      </c>
    </row>
    <row r="166" spans="1:31" ht="15.5" x14ac:dyDescent="0.35">
      <c r="A166" s="13">
        <v>44269</v>
      </c>
      <c r="B166" s="7">
        <v>0</v>
      </c>
      <c r="C166" s="7">
        <f t="shared" si="22"/>
        <v>0</v>
      </c>
      <c r="D166" s="7">
        <f t="shared" si="23"/>
        <v>8</v>
      </c>
      <c r="E166" s="7">
        <v>74</v>
      </c>
      <c r="F166" s="7">
        <v>0</v>
      </c>
      <c r="G166" s="7">
        <f t="shared" si="24"/>
        <v>8.2100000000000009</v>
      </c>
      <c r="H166" s="7">
        <f t="shared" si="25"/>
        <v>204.92000000000002</v>
      </c>
      <c r="I166" s="7">
        <f t="shared" si="26"/>
        <v>1931</v>
      </c>
      <c r="J166" s="7">
        <f t="shared" si="27"/>
        <v>2896.5</v>
      </c>
      <c r="K166" s="7">
        <f t="shared" si="28"/>
        <v>3475.8</v>
      </c>
      <c r="L166" s="7">
        <f t="shared" si="29"/>
        <v>3862</v>
      </c>
      <c r="M166" s="7">
        <f t="shared" si="29"/>
        <v>191.33</v>
      </c>
      <c r="N166" s="9">
        <v>0</v>
      </c>
      <c r="O166" s="9">
        <v>34.14</v>
      </c>
      <c r="P166" s="7"/>
      <c r="Q166" s="7">
        <f t="shared" si="30"/>
        <v>436.12000000000012</v>
      </c>
      <c r="R166" s="7"/>
      <c r="S166" s="7">
        <v>707</v>
      </c>
      <c r="T166" s="7">
        <v>1060.5</v>
      </c>
      <c r="U166" s="7">
        <v>1272.5999999999999</v>
      </c>
      <c r="V166" s="7">
        <v>1414</v>
      </c>
      <c r="W166" s="7"/>
      <c r="X166" s="7"/>
      <c r="Y166" s="7"/>
      <c r="Z166" s="7"/>
      <c r="AA166" s="7">
        <v>6038</v>
      </c>
      <c r="AB166" s="7">
        <f t="shared" si="31"/>
        <v>5826</v>
      </c>
      <c r="AC166" s="42">
        <f t="shared" si="32"/>
        <v>443.17</v>
      </c>
      <c r="AE166" s="9">
        <v>8738</v>
      </c>
    </row>
    <row r="167" spans="1:31" ht="15.5" x14ac:dyDescent="0.35">
      <c r="A167" s="13">
        <v>44270</v>
      </c>
      <c r="B167" s="7">
        <v>0</v>
      </c>
      <c r="C167" s="7">
        <f t="shared" si="22"/>
        <v>0</v>
      </c>
      <c r="D167" s="7">
        <f t="shared" si="23"/>
        <v>8</v>
      </c>
      <c r="E167" s="7">
        <v>74</v>
      </c>
      <c r="F167" s="7">
        <v>0</v>
      </c>
      <c r="G167" s="7">
        <f t="shared" si="24"/>
        <v>8.2100000000000009</v>
      </c>
      <c r="H167" s="7">
        <f t="shared" si="25"/>
        <v>204.92000000000002</v>
      </c>
      <c r="I167" s="7">
        <f t="shared" si="26"/>
        <v>1931</v>
      </c>
      <c r="J167" s="7">
        <f t="shared" si="27"/>
        <v>2896.5</v>
      </c>
      <c r="K167" s="7">
        <f t="shared" si="28"/>
        <v>3475.8</v>
      </c>
      <c r="L167" s="7">
        <f t="shared" si="29"/>
        <v>3862</v>
      </c>
      <c r="M167" s="7">
        <f t="shared" si="29"/>
        <v>191.33</v>
      </c>
      <c r="N167" s="9">
        <v>0</v>
      </c>
      <c r="O167" s="9">
        <v>34.14</v>
      </c>
      <c r="P167" s="7"/>
      <c r="Q167" s="7">
        <f t="shared" si="30"/>
        <v>436.12000000000012</v>
      </c>
      <c r="R167" s="7"/>
      <c r="S167" s="7">
        <v>707</v>
      </c>
      <c r="T167" s="7">
        <v>1060.5</v>
      </c>
      <c r="U167" s="7">
        <v>1272.5999999999999</v>
      </c>
      <c r="V167" s="7">
        <v>1414</v>
      </c>
      <c r="W167" s="7"/>
      <c r="X167" s="7"/>
      <c r="Y167" s="7"/>
      <c r="Z167" s="7"/>
      <c r="AA167" s="7">
        <v>6038</v>
      </c>
      <c r="AB167" s="7">
        <f t="shared" si="31"/>
        <v>5826</v>
      </c>
      <c r="AC167" s="42">
        <f t="shared" si="32"/>
        <v>443.17</v>
      </c>
      <c r="AE167" s="9">
        <v>8738</v>
      </c>
    </row>
    <row r="168" spans="1:31" ht="15.5" x14ac:dyDescent="0.35">
      <c r="A168" s="13">
        <v>44271</v>
      </c>
      <c r="B168" s="7">
        <v>0</v>
      </c>
      <c r="C168" s="7">
        <f t="shared" si="22"/>
        <v>0</v>
      </c>
      <c r="D168" s="7">
        <f t="shared" si="23"/>
        <v>8</v>
      </c>
      <c r="E168" s="7">
        <v>74</v>
      </c>
      <c r="F168" s="7">
        <v>0</v>
      </c>
      <c r="G168" s="7">
        <f t="shared" si="24"/>
        <v>8.2100000000000009</v>
      </c>
      <c r="H168" s="7">
        <f t="shared" si="25"/>
        <v>204.92000000000002</v>
      </c>
      <c r="I168" s="7">
        <f t="shared" si="26"/>
        <v>1931</v>
      </c>
      <c r="J168" s="7">
        <f t="shared" si="27"/>
        <v>2896.5</v>
      </c>
      <c r="K168" s="7">
        <f t="shared" si="28"/>
        <v>3475.8</v>
      </c>
      <c r="L168" s="7">
        <f t="shared" si="29"/>
        <v>3862</v>
      </c>
      <c r="M168" s="7">
        <f t="shared" si="29"/>
        <v>191.33</v>
      </c>
      <c r="N168" s="9">
        <v>4.33</v>
      </c>
      <c r="O168" s="9">
        <v>38.47</v>
      </c>
      <c r="P168" s="7"/>
      <c r="Q168" s="7">
        <f t="shared" si="30"/>
        <v>440.4500000000001</v>
      </c>
      <c r="R168" s="7"/>
      <c r="S168" s="7">
        <v>707</v>
      </c>
      <c r="T168" s="7">
        <v>1060.5</v>
      </c>
      <c r="U168" s="7">
        <v>1272.5999999999999</v>
      </c>
      <c r="V168" s="7">
        <v>1414</v>
      </c>
      <c r="W168" s="7"/>
      <c r="X168" s="7"/>
      <c r="Y168" s="7"/>
      <c r="Z168" s="7"/>
      <c r="AA168" s="7">
        <v>6038</v>
      </c>
      <c r="AB168" s="7">
        <f t="shared" si="31"/>
        <v>5826</v>
      </c>
      <c r="AC168" s="42">
        <f t="shared" si="32"/>
        <v>443.17</v>
      </c>
      <c r="AE168" s="9">
        <v>8738</v>
      </c>
    </row>
    <row r="169" spans="1:31" ht="15.5" x14ac:dyDescent="0.35">
      <c r="A169" s="13">
        <v>44272</v>
      </c>
      <c r="B169" s="7">
        <v>0</v>
      </c>
      <c r="C169" s="7">
        <f t="shared" si="22"/>
        <v>0</v>
      </c>
      <c r="D169" s="7">
        <f t="shared" si="23"/>
        <v>8</v>
      </c>
      <c r="E169" s="7">
        <v>74</v>
      </c>
      <c r="F169" s="7">
        <v>0</v>
      </c>
      <c r="G169" s="7">
        <f t="shared" si="24"/>
        <v>8.2100000000000009</v>
      </c>
      <c r="H169" s="7">
        <f t="shared" si="25"/>
        <v>204.92000000000002</v>
      </c>
      <c r="I169" s="7">
        <f t="shared" si="26"/>
        <v>1931</v>
      </c>
      <c r="J169" s="7">
        <f t="shared" si="27"/>
        <v>2896.5</v>
      </c>
      <c r="K169" s="7">
        <f t="shared" si="28"/>
        <v>3475.8</v>
      </c>
      <c r="L169" s="7">
        <f t="shared" si="29"/>
        <v>3862</v>
      </c>
      <c r="M169" s="7">
        <f t="shared" si="29"/>
        <v>191.33</v>
      </c>
      <c r="N169" s="9">
        <v>0</v>
      </c>
      <c r="O169" s="9">
        <v>38.47</v>
      </c>
      <c r="P169" s="7"/>
      <c r="Q169" s="7">
        <f t="shared" si="30"/>
        <v>440.4500000000001</v>
      </c>
      <c r="R169" s="7"/>
      <c r="S169" s="7">
        <v>707</v>
      </c>
      <c r="T169" s="7">
        <v>1060.5</v>
      </c>
      <c r="U169" s="7">
        <v>1272.5999999999999</v>
      </c>
      <c r="V169" s="7">
        <v>1414</v>
      </c>
      <c r="W169" s="7"/>
      <c r="X169" s="7"/>
      <c r="Y169" s="7"/>
      <c r="Z169" s="7"/>
      <c r="AA169" s="7">
        <v>6038</v>
      </c>
      <c r="AB169" s="7">
        <f t="shared" si="31"/>
        <v>5826</v>
      </c>
      <c r="AC169" s="42">
        <f t="shared" si="32"/>
        <v>443.17</v>
      </c>
      <c r="AE169" s="9">
        <v>8738</v>
      </c>
    </row>
    <row r="170" spans="1:31" ht="15.5" x14ac:dyDescent="0.35">
      <c r="A170" s="13">
        <v>44273</v>
      </c>
      <c r="B170" s="7">
        <v>0</v>
      </c>
      <c r="C170" s="7">
        <f t="shared" si="22"/>
        <v>0</v>
      </c>
      <c r="D170" s="7">
        <f t="shared" si="23"/>
        <v>8</v>
      </c>
      <c r="E170" s="7">
        <v>74</v>
      </c>
      <c r="F170" s="7">
        <v>0</v>
      </c>
      <c r="G170" s="7">
        <f t="shared" si="24"/>
        <v>8.2100000000000009</v>
      </c>
      <c r="H170" s="7">
        <f t="shared" si="25"/>
        <v>204.92000000000002</v>
      </c>
      <c r="I170" s="7">
        <f t="shared" si="26"/>
        <v>1931</v>
      </c>
      <c r="J170" s="7">
        <f t="shared" si="27"/>
        <v>2896.5</v>
      </c>
      <c r="K170" s="7">
        <f t="shared" si="28"/>
        <v>3475.8</v>
      </c>
      <c r="L170" s="7">
        <f t="shared" si="29"/>
        <v>3862</v>
      </c>
      <c r="M170" s="7">
        <f t="shared" si="29"/>
        <v>191.33</v>
      </c>
      <c r="N170" s="9">
        <v>0</v>
      </c>
      <c r="O170" s="9">
        <v>38.47</v>
      </c>
      <c r="P170" s="7"/>
      <c r="Q170" s="7">
        <f t="shared" si="30"/>
        <v>440.4500000000001</v>
      </c>
      <c r="R170" s="7"/>
      <c r="S170" s="7">
        <v>707</v>
      </c>
      <c r="T170" s="7">
        <v>1060.5</v>
      </c>
      <c r="U170" s="7">
        <v>1272.5999999999999</v>
      </c>
      <c r="V170" s="7">
        <v>1414</v>
      </c>
      <c r="W170" s="7"/>
      <c r="X170" s="7"/>
      <c r="Y170" s="7"/>
      <c r="Z170" s="7"/>
      <c r="AA170" s="7">
        <v>6038</v>
      </c>
      <c r="AB170" s="7">
        <f t="shared" si="31"/>
        <v>5826</v>
      </c>
      <c r="AC170" s="42">
        <f t="shared" si="32"/>
        <v>443.17</v>
      </c>
      <c r="AE170" s="9">
        <v>8738</v>
      </c>
    </row>
    <row r="171" spans="1:31" ht="15.5" x14ac:dyDescent="0.35">
      <c r="A171" s="13">
        <v>44274</v>
      </c>
      <c r="B171" s="7">
        <v>0</v>
      </c>
      <c r="C171" s="7">
        <f t="shared" si="22"/>
        <v>0</v>
      </c>
      <c r="D171" s="7">
        <f t="shared" si="23"/>
        <v>8</v>
      </c>
      <c r="E171" s="7">
        <v>74</v>
      </c>
      <c r="F171" s="7">
        <v>0</v>
      </c>
      <c r="G171" s="7">
        <f t="shared" si="24"/>
        <v>8.2100000000000009</v>
      </c>
      <c r="H171" s="7">
        <f t="shared" si="25"/>
        <v>204.92000000000002</v>
      </c>
      <c r="I171" s="7">
        <f t="shared" si="26"/>
        <v>1931</v>
      </c>
      <c r="J171" s="7">
        <f t="shared" si="27"/>
        <v>2896.5</v>
      </c>
      <c r="K171" s="7">
        <f t="shared" si="28"/>
        <v>3475.8</v>
      </c>
      <c r="L171" s="7">
        <f t="shared" si="29"/>
        <v>3862</v>
      </c>
      <c r="M171" s="7">
        <f t="shared" si="29"/>
        <v>191.33</v>
      </c>
      <c r="N171" s="9">
        <v>0</v>
      </c>
      <c r="O171" s="9">
        <v>38.47</v>
      </c>
      <c r="P171" s="7"/>
      <c r="Q171" s="7">
        <f t="shared" si="30"/>
        <v>440.4500000000001</v>
      </c>
      <c r="R171" s="7"/>
      <c r="S171" s="7">
        <v>707</v>
      </c>
      <c r="T171" s="7">
        <v>1060.5</v>
      </c>
      <c r="U171" s="7">
        <v>1272.5999999999999</v>
      </c>
      <c r="V171" s="7">
        <v>1414</v>
      </c>
      <c r="W171" s="7"/>
      <c r="X171" s="7"/>
      <c r="Y171" s="7"/>
      <c r="Z171" s="7"/>
      <c r="AA171" s="7">
        <v>6038</v>
      </c>
      <c r="AB171" s="7">
        <f t="shared" si="31"/>
        <v>5826</v>
      </c>
      <c r="AC171" s="42">
        <f t="shared" si="32"/>
        <v>443.17</v>
      </c>
      <c r="AE171" s="9">
        <v>8738</v>
      </c>
    </row>
    <row r="172" spans="1:31" ht="15.5" x14ac:dyDescent="0.35">
      <c r="A172" s="13">
        <v>44275</v>
      </c>
      <c r="B172" s="7">
        <v>0</v>
      </c>
      <c r="C172" s="7">
        <f t="shared" si="22"/>
        <v>0</v>
      </c>
      <c r="D172" s="7">
        <f t="shared" si="23"/>
        <v>8</v>
      </c>
      <c r="E172" s="7">
        <v>74</v>
      </c>
      <c r="F172" s="7">
        <v>0</v>
      </c>
      <c r="G172" s="7">
        <f t="shared" si="24"/>
        <v>8.2100000000000009</v>
      </c>
      <c r="H172" s="7">
        <f t="shared" si="25"/>
        <v>204.92000000000002</v>
      </c>
      <c r="I172" s="7">
        <f t="shared" si="26"/>
        <v>1931</v>
      </c>
      <c r="J172" s="7">
        <f t="shared" si="27"/>
        <v>2896.5</v>
      </c>
      <c r="K172" s="7">
        <f t="shared" si="28"/>
        <v>3475.8</v>
      </c>
      <c r="L172" s="7">
        <f t="shared" si="29"/>
        <v>3862</v>
      </c>
      <c r="M172" s="7">
        <f t="shared" si="29"/>
        <v>191.33</v>
      </c>
      <c r="N172" s="9">
        <v>0</v>
      </c>
      <c r="O172" s="9">
        <v>38.47</v>
      </c>
      <c r="P172" s="7"/>
      <c r="Q172" s="7">
        <f t="shared" si="30"/>
        <v>440.4500000000001</v>
      </c>
      <c r="R172" s="7"/>
      <c r="S172" s="7">
        <v>707</v>
      </c>
      <c r="T172" s="7">
        <v>1060.5</v>
      </c>
      <c r="U172" s="7">
        <v>1272.5999999999999</v>
      </c>
      <c r="V172" s="7">
        <v>1414</v>
      </c>
      <c r="W172" s="7"/>
      <c r="X172" s="7"/>
      <c r="Y172" s="7"/>
      <c r="Z172" s="7"/>
      <c r="AA172" s="7">
        <v>6038</v>
      </c>
      <c r="AB172" s="7">
        <f t="shared" si="31"/>
        <v>5826</v>
      </c>
      <c r="AC172" s="42">
        <f t="shared" si="32"/>
        <v>443.17</v>
      </c>
      <c r="AE172" s="9">
        <v>8738</v>
      </c>
    </row>
    <row r="173" spans="1:31" ht="15.5" x14ac:dyDescent="0.35">
      <c r="A173" s="13">
        <v>44276</v>
      </c>
      <c r="B173" s="7">
        <v>0</v>
      </c>
      <c r="C173" s="7">
        <f t="shared" si="22"/>
        <v>0</v>
      </c>
      <c r="D173" s="7">
        <f t="shared" si="23"/>
        <v>8</v>
      </c>
      <c r="E173" s="7">
        <v>74</v>
      </c>
      <c r="F173" s="7">
        <v>0</v>
      </c>
      <c r="G173" s="7">
        <f t="shared" si="24"/>
        <v>8.2100000000000009</v>
      </c>
      <c r="H173" s="7">
        <f t="shared" si="25"/>
        <v>204.92000000000002</v>
      </c>
      <c r="I173" s="7">
        <f t="shared" si="26"/>
        <v>1931</v>
      </c>
      <c r="J173" s="7">
        <f t="shared" si="27"/>
        <v>2896.5</v>
      </c>
      <c r="K173" s="7">
        <f t="shared" si="28"/>
        <v>3475.8</v>
      </c>
      <c r="L173" s="7">
        <f t="shared" si="29"/>
        <v>3862</v>
      </c>
      <c r="M173" s="7">
        <f t="shared" si="29"/>
        <v>191.33</v>
      </c>
      <c r="N173" s="9">
        <v>0</v>
      </c>
      <c r="O173" s="9">
        <v>38.47</v>
      </c>
      <c r="P173" s="7"/>
      <c r="Q173" s="7">
        <f t="shared" si="30"/>
        <v>440.4500000000001</v>
      </c>
      <c r="R173" s="7"/>
      <c r="S173" s="7">
        <v>707</v>
      </c>
      <c r="T173" s="7">
        <v>1060.5</v>
      </c>
      <c r="U173" s="7">
        <v>1272.5999999999999</v>
      </c>
      <c r="V173" s="7">
        <v>1414</v>
      </c>
      <c r="W173" s="7"/>
      <c r="X173" s="7"/>
      <c r="Y173" s="7"/>
      <c r="Z173" s="7"/>
      <c r="AA173" s="7">
        <v>6038</v>
      </c>
      <c r="AB173" s="7">
        <f t="shared" si="31"/>
        <v>5826</v>
      </c>
      <c r="AC173" s="42">
        <f t="shared" si="32"/>
        <v>443.17</v>
      </c>
      <c r="AE173" s="9">
        <v>8738</v>
      </c>
    </row>
    <row r="174" spans="1:31" ht="15.5" x14ac:dyDescent="0.35">
      <c r="A174" s="13">
        <v>44277</v>
      </c>
      <c r="B174" s="7">
        <v>0</v>
      </c>
      <c r="C174" s="7">
        <f t="shared" si="22"/>
        <v>0</v>
      </c>
      <c r="D174" s="7">
        <f t="shared" si="23"/>
        <v>8</v>
      </c>
      <c r="E174" s="7">
        <v>74</v>
      </c>
      <c r="F174" s="7">
        <v>0</v>
      </c>
      <c r="G174" s="7">
        <f t="shared" si="24"/>
        <v>8.2100000000000009</v>
      </c>
      <c r="H174" s="7">
        <f t="shared" si="25"/>
        <v>204.92000000000002</v>
      </c>
      <c r="I174" s="7">
        <f t="shared" si="26"/>
        <v>1931</v>
      </c>
      <c r="J174" s="7">
        <f t="shared" si="27"/>
        <v>2896.5</v>
      </c>
      <c r="K174" s="7">
        <f t="shared" si="28"/>
        <v>3475.8</v>
      </c>
      <c r="L174" s="7">
        <f t="shared" si="29"/>
        <v>3862</v>
      </c>
      <c r="M174" s="7">
        <f t="shared" si="29"/>
        <v>191.33</v>
      </c>
      <c r="N174" s="9">
        <v>0</v>
      </c>
      <c r="O174" s="9">
        <v>38.47</v>
      </c>
      <c r="P174" s="7"/>
      <c r="Q174" s="7">
        <f t="shared" si="30"/>
        <v>440.4500000000001</v>
      </c>
      <c r="R174" s="7"/>
      <c r="S174" s="7">
        <v>707</v>
      </c>
      <c r="T174" s="7">
        <v>1060.5</v>
      </c>
      <c r="U174" s="7">
        <v>1272.5999999999999</v>
      </c>
      <c r="V174" s="7">
        <v>1414</v>
      </c>
      <c r="W174" s="7"/>
      <c r="X174" s="7"/>
      <c r="Y174" s="7"/>
      <c r="Z174" s="7"/>
      <c r="AA174" s="7">
        <v>6038</v>
      </c>
      <c r="AB174" s="7">
        <f t="shared" si="31"/>
        <v>5826</v>
      </c>
      <c r="AC174" s="42">
        <f t="shared" si="32"/>
        <v>443.17</v>
      </c>
      <c r="AE174" s="9">
        <v>8738</v>
      </c>
    </row>
    <row r="175" spans="1:31" ht="15.5" x14ac:dyDescent="0.35">
      <c r="A175" s="13">
        <v>44278</v>
      </c>
      <c r="B175" s="7">
        <v>0</v>
      </c>
      <c r="C175" s="7">
        <f t="shared" si="22"/>
        <v>0</v>
      </c>
      <c r="D175" s="7">
        <f t="shared" si="23"/>
        <v>8</v>
      </c>
      <c r="E175" s="7">
        <v>74</v>
      </c>
      <c r="F175" s="7">
        <v>0</v>
      </c>
      <c r="G175" s="7">
        <f t="shared" si="24"/>
        <v>8.2100000000000009</v>
      </c>
      <c r="H175" s="7">
        <f t="shared" si="25"/>
        <v>204.92000000000002</v>
      </c>
      <c r="I175" s="7">
        <f t="shared" si="26"/>
        <v>1931</v>
      </c>
      <c r="J175" s="7">
        <f t="shared" si="27"/>
        <v>2896.5</v>
      </c>
      <c r="K175" s="7">
        <f t="shared" si="28"/>
        <v>3475.8</v>
      </c>
      <c r="L175" s="7">
        <f t="shared" si="29"/>
        <v>3862</v>
      </c>
      <c r="M175" s="7">
        <f t="shared" si="29"/>
        <v>191.33</v>
      </c>
      <c r="N175" s="9">
        <v>0</v>
      </c>
      <c r="O175" s="9">
        <v>38.47</v>
      </c>
      <c r="P175" s="7"/>
      <c r="Q175" s="7">
        <f t="shared" si="30"/>
        <v>440.4500000000001</v>
      </c>
      <c r="R175" s="7"/>
      <c r="S175" s="7">
        <v>707</v>
      </c>
      <c r="T175" s="7">
        <v>1060.5</v>
      </c>
      <c r="U175" s="7">
        <v>1272.5999999999999</v>
      </c>
      <c r="V175" s="7">
        <v>1414</v>
      </c>
      <c r="W175" s="7"/>
      <c r="X175" s="7"/>
      <c r="Y175" s="7"/>
      <c r="Z175" s="7"/>
      <c r="AA175" s="7">
        <v>6038</v>
      </c>
      <c r="AB175" s="7">
        <f t="shared" si="31"/>
        <v>5826</v>
      </c>
      <c r="AC175" s="42">
        <f t="shared" si="32"/>
        <v>443.17</v>
      </c>
      <c r="AE175" s="9">
        <v>8738</v>
      </c>
    </row>
    <row r="176" spans="1:31" ht="15.5" x14ac:dyDescent="0.35">
      <c r="A176" s="13">
        <v>44279</v>
      </c>
      <c r="B176" s="7">
        <v>0</v>
      </c>
      <c r="C176" s="7">
        <f t="shared" si="22"/>
        <v>0</v>
      </c>
      <c r="D176" s="7">
        <f t="shared" si="23"/>
        <v>8</v>
      </c>
      <c r="E176" s="7">
        <v>74</v>
      </c>
      <c r="F176" s="7">
        <v>0</v>
      </c>
      <c r="G176" s="7">
        <f t="shared" si="24"/>
        <v>8.2100000000000009</v>
      </c>
      <c r="H176" s="7">
        <f t="shared" si="25"/>
        <v>204.92000000000002</v>
      </c>
      <c r="I176" s="7">
        <f t="shared" si="26"/>
        <v>1931</v>
      </c>
      <c r="J176" s="7">
        <f t="shared" si="27"/>
        <v>2896.5</v>
      </c>
      <c r="K176" s="7">
        <f t="shared" si="28"/>
        <v>3475.8</v>
      </c>
      <c r="L176" s="7">
        <f t="shared" si="29"/>
        <v>3862</v>
      </c>
      <c r="M176" s="7">
        <f t="shared" si="29"/>
        <v>191.33</v>
      </c>
      <c r="N176" s="9">
        <v>0</v>
      </c>
      <c r="O176" s="9">
        <v>38.47</v>
      </c>
      <c r="P176" s="7"/>
      <c r="Q176" s="7">
        <f t="shared" si="30"/>
        <v>440.4500000000001</v>
      </c>
      <c r="R176" s="7"/>
      <c r="S176" s="7">
        <v>707</v>
      </c>
      <c r="T176" s="7">
        <v>1060.5</v>
      </c>
      <c r="U176" s="7">
        <v>1272.5999999999999</v>
      </c>
      <c r="V176" s="7">
        <v>1414</v>
      </c>
      <c r="W176" s="7"/>
      <c r="X176" s="7"/>
      <c r="Y176" s="7"/>
      <c r="Z176" s="7"/>
      <c r="AA176" s="7">
        <v>6038</v>
      </c>
      <c r="AB176" s="7">
        <f t="shared" si="31"/>
        <v>5826</v>
      </c>
      <c r="AC176" s="42">
        <f t="shared" si="32"/>
        <v>443.17</v>
      </c>
      <c r="AE176" s="9">
        <v>8738</v>
      </c>
    </row>
    <row r="177" spans="1:31" ht="15.5" x14ac:dyDescent="0.35">
      <c r="A177" s="13">
        <v>44280</v>
      </c>
      <c r="B177" s="7">
        <v>0</v>
      </c>
      <c r="C177" s="7">
        <f t="shared" si="22"/>
        <v>0</v>
      </c>
      <c r="D177" s="7">
        <f t="shared" si="23"/>
        <v>8</v>
      </c>
      <c r="E177" s="7">
        <v>74</v>
      </c>
      <c r="F177" s="7">
        <v>0</v>
      </c>
      <c r="G177" s="7">
        <f t="shared" si="24"/>
        <v>8.2100000000000009</v>
      </c>
      <c r="H177" s="7">
        <f t="shared" si="25"/>
        <v>204.92000000000002</v>
      </c>
      <c r="I177" s="7">
        <f t="shared" si="26"/>
        <v>1931</v>
      </c>
      <c r="J177" s="7">
        <f t="shared" si="27"/>
        <v>2896.5</v>
      </c>
      <c r="K177" s="7">
        <f t="shared" si="28"/>
        <v>3475.8</v>
      </c>
      <c r="L177" s="7">
        <f t="shared" si="29"/>
        <v>3862</v>
      </c>
      <c r="M177" s="7">
        <f t="shared" si="29"/>
        <v>191.33</v>
      </c>
      <c r="N177" s="9">
        <v>2.72</v>
      </c>
      <c r="O177" s="9">
        <v>41.19</v>
      </c>
      <c r="P177" s="7"/>
      <c r="Q177" s="7">
        <f t="shared" si="30"/>
        <v>443.17000000000013</v>
      </c>
      <c r="R177" s="7"/>
      <c r="S177" s="7">
        <v>707</v>
      </c>
      <c r="T177" s="7">
        <v>1060.5</v>
      </c>
      <c r="U177" s="7">
        <v>1272.5999999999999</v>
      </c>
      <c r="V177" s="7">
        <v>1414</v>
      </c>
      <c r="W177" s="7"/>
      <c r="X177" s="7"/>
      <c r="Y177" s="7"/>
      <c r="Z177" s="7"/>
      <c r="AA177" s="7">
        <v>6038</v>
      </c>
      <c r="AB177" s="7">
        <f t="shared" si="31"/>
        <v>5826</v>
      </c>
      <c r="AC177" s="42">
        <f t="shared" si="32"/>
        <v>443.17</v>
      </c>
      <c r="AE177" s="9">
        <v>8738</v>
      </c>
    </row>
    <row r="178" spans="1:31" ht="15.5" x14ac:dyDescent="0.35">
      <c r="A178" s="13">
        <v>44281</v>
      </c>
      <c r="B178" s="7">
        <v>0</v>
      </c>
      <c r="C178" s="7">
        <f t="shared" si="22"/>
        <v>0</v>
      </c>
      <c r="D178" s="7">
        <f t="shared" si="23"/>
        <v>8</v>
      </c>
      <c r="E178" s="7">
        <v>74</v>
      </c>
      <c r="F178" s="7">
        <v>0</v>
      </c>
      <c r="G178" s="7">
        <f t="shared" si="24"/>
        <v>8.2100000000000009</v>
      </c>
      <c r="H178" s="7">
        <f t="shared" si="25"/>
        <v>204.92000000000002</v>
      </c>
      <c r="I178" s="7">
        <f t="shared" si="26"/>
        <v>1931</v>
      </c>
      <c r="J178" s="7">
        <f t="shared" si="27"/>
        <v>2896.5</v>
      </c>
      <c r="K178" s="7">
        <f t="shared" si="28"/>
        <v>3475.8</v>
      </c>
      <c r="L178" s="7">
        <f t="shared" si="29"/>
        <v>3862</v>
      </c>
      <c r="M178" s="7">
        <f t="shared" si="29"/>
        <v>191.33</v>
      </c>
      <c r="N178" s="9">
        <v>0</v>
      </c>
      <c r="O178" s="9">
        <v>41.19</v>
      </c>
      <c r="P178" s="7"/>
      <c r="Q178" s="7">
        <f t="shared" si="30"/>
        <v>443.17000000000013</v>
      </c>
      <c r="R178" s="7"/>
      <c r="S178" s="7">
        <v>707</v>
      </c>
      <c r="T178" s="7">
        <v>1060.5</v>
      </c>
      <c r="U178" s="7">
        <v>1272.5999999999999</v>
      </c>
      <c r="V178" s="7">
        <v>1414</v>
      </c>
      <c r="W178" s="7"/>
      <c r="X178" s="7"/>
      <c r="Y178" s="7"/>
      <c r="Z178" s="7"/>
      <c r="AA178" s="7">
        <v>6038</v>
      </c>
      <c r="AB178" s="7">
        <f t="shared" si="31"/>
        <v>5826</v>
      </c>
      <c r="AC178" s="42">
        <f t="shared" si="32"/>
        <v>443.17</v>
      </c>
      <c r="AE178" s="9">
        <v>8738</v>
      </c>
    </row>
    <row r="179" spans="1:31" ht="15.5" x14ac:dyDescent="0.35">
      <c r="A179" s="13">
        <v>44282</v>
      </c>
      <c r="B179" s="7">
        <v>0</v>
      </c>
      <c r="C179" s="7">
        <f t="shared" si="22"/>
        <v>0</v>
      </c>
      <c r="D179" s="7">
        <f t="shared" si="23"/>
        <v>8</v>
      </c>
      <c r="E179" s="7">
        <v>74</v>
      </c>
      <c r="F179" s="7">
        <v>0</v>
      </c>
      <c r="G179" s="7">
        <f t="shared" si="24"/>
        <v>8.2100000000000009</v>
      </c>
      <c r="H179" s="7">
        <f t="shared" si="25"/>
        <v>204.92000000000002</v>
      </c>
      <c r="I179" s="7">
        <f t="shared" si="26"/>
        <v>1931</v>
      </c>
      <c r="J179" s="7">
        <f t="shared" si="27"/>
        <v>2896.5</v>
      </c>
      <c r="K179" s="7">
        <f t="shared" si="28"/>
        <v>3475.8</v>
      </c>
      <c r="L179" s="7">
        <f t="shared" si="29"/>
        <v>3862</v>
      </c>
      <c r="M179" s="7">
        <f t="shared" si="29"/>
        <v>191.33</v>
      </c>
      <c r="N179" s="9">
        <v>0</v>
      </c>
      <c r="O179" s="9">
        <v>41.19</v>
      </c>
      <c r="P179" s="7"/>
      <c r="Q179" s="7">
        <f t="shared" si="30"/>
        <v>443.17000000000013</v>
      </c>
      <c r="R179" s="7"/>
      <c r="S179" s="7">
        <v>707</v>
      </c>
      <c r="T179" s="7">
        <v>1060.5</v>
      </c>
      <c r="U179" s="7">
        <v>1272.5999999999999</v>
      </c>
      <c r="V179" s="7">
        <v>1414</v>
      </c>
      <c r="W179" s="7"/>
      <c r="X179" s="7"/>
      <c r="Y179" s="7"/>
      <c r="Z179" s="7"/>
      <c r="AA179" s="7">
        <v>6038</v>
      </c>
      <c r="AB179" s="7">
        <f t="shared" si="31"/>
        <v>5826</v>
      </c>
      <c r="AC179" s="42">
        <f t="shared" si="32"/>
        <v>443.17</v>
      </c>
      <c r="AE179" s="9">
        <v>8738</v>
      </c>
    </row>
    <row r="180" spans="1:31" ht="15.5" x14ac:dyDescent="0.35">
      <c r="A180" s="13">
        <v>44283</v>
      </c>
      <c r="B180" s="7">
        <v>0</v>
      </c>
      <c r="C180" s="7">
        <f t="shared" si="22"/>
        <v>0</v>
      </c>
      <c r="D180" s="7">
        <f t="shared" si="23"/>
        <v>8</v>
      </c>
      <c r="E180" s="7">
        <v>74</v>
      </c>
      <c r="F180" s="7">
        <v>0</v>
      </c>
      <c r="G180" s="7">
        <f t="shared" si="24"/>
        <v>8.2100000000000009</v>
      </c>
      <c r="H180" s="7">
        <f t="shared" si="25"/>
        <v>204.92000000000002</v>
      </c>
      <c r="I180" s="7">
        <f t="shared" si="26"/>
        <v>1931</v>
      </c>
      <c r="J180" s="7">
        <f t="shared" si="27"/>
        <v>2896.5</v>
      </c>
      <c r="K180" s="7">
        <f t="shared" si="28"/>
        <v>3475.8</v>
      </c>
      <c r="L180" s="7">
        <f t="shared" si="29"/>
        <v>3862</v>
      </c>
      <c r="M180" s="7">
        <f t="shared" si="29"/>
        <v>191.33</v>
      </c>
      <c r="N180" s="9">
        <v>0</v>
      </c>
      <c r="O180" s="9">
        <v>41.19</v>
      </c>
      <c r="P180" s="7"/>
      <c r="Q180" s="7">
        <f t="shared" si="30"/>
        <v>443.17000000000013</v>
      </c>
      <c r="R180" s="7"/>
      <c r="S180" s="7">
        <v>707</v>
      </c>
      <c r="T180" s="7">
        <v>1060.5</v>
      </c>
      <c r="U180" s="7">
        <v>1272.5999999999999</v>
      </c>
      <c r="V180" s="7">
        <v>1414</v>
      </c>
      <c r="W180" s="7"/>
      <c r="X180" s="7"/>
      <c r="Y180" s="7"/>
      <c r="Z180" s="7"/>
      <c r="AA180" s="7">
        <v>6038</v>
      </c>
      <c r="AB180" s="7">
        <f t="shared" si="31"/>
        <v>5826</v>
      </c>
      <c r="AC180" s="42">
        <f t="shared" si="32"/>
        <v>443.17</v>
      </c>
      <c r="AE180" s="9">
        <v>8738</v>
      </c>
    </row>
    <row r="181" spans="1:31" ht="15.5" x14ac:dyDescent="0.35">
      <c r="A181" s="13">
        <v>44284</v>
      </c>
      <c r="B181" s="7">
        <v>0</v>
      </c>
      <c r="C181" s="7">
        <f t="shared" si="22"/>
        <v>0</v>
      </c>
      <c r="D181" s="7">
        <f t="shared" si="23"/>
        <v>8</v>
      </c>
      <c r="E181" s="7">
        <v>74</v>
      </c>
      <c r="F181" s="7">
        <v>0</v>
      </c>
      <c r="G181" s="7">
        <f t="shared" si="24"/>
        <v>8.2100000000000009</v>
      </c>
      <c r="H181" s="7">
        <f t="shared" si="25"/>
        <v>204.92000000000002</v>
      </c>
      <c r="I181" s="7">
        <f t="shared" si="26"/>
        <v>1931</v>
      </c>
      <c r="J181" s="7">
        <f t="shared" si="27"/>
        <v>2896.5</v>
      </c>
      <c r="K181" s="7">
        <f t="shared" si="28"/>
        <v>3475.8</v>
      </c>
      <c r="L181" s="7">
        <f t="shared" si="29"/>
        <v>3862</v>
      </c>
      <c r="M181" s="7">
        <f t="shared" si="29"/>
        <v>191.33</v>
      </c>
      <c r="N181" s="9">
        <v>0</v>
      </c>
      <c r="O181" s="9">
        <v>41.19</v>
      </c>
      <c r="P181" s="7"/>
      <c r="Q181" s="7">
        <f t="shared" si="30"/>
        <v>443.17000000000013</v>
      </c>
      <c r="R181" s="7"/>
      <c r="S181" s="7">
        <v>707</v>
      </c>
      <c r="T181" s="7">
        <v>1060.5</v>
      </c>
      <c r="U181" s="7">
        <v>1272.5999999999999</v>
      </c>
      <c r="V181" s="7">
        <v>1414</v>
      </c>
      <c r="W181" s="7"/>
      <c r="X181" s="7"/>
      <c r="Y181" s="7"/>
      <c r="Z181" s="7"/>
      <c r="AA181" s="7">
        <v>6038</v>
      </c>
      <c r="AB181" s="7">
        <f t="shared" si="31"/>
        <v>5826</v>
      </c>
      <c r="AC181" s="42">
        <f t="shared" si="32"/>
        <v>443.17</v>
      </c>
      <c r="AE181" s="9">
        <v>8738</v>
      </c>
    </row>
    <row r="182" spans="1:31" ht="15.5" x14ac:dyDescent="0.35">
      <c r="A182" s="13">
        <v>44285</v>
      </c>
      <c r="B182" s="7">
        <v>0</v>
      </c>
      <c r="C182" s="7">
        <f t="shared" si="22"/>
        <v>0</v>
      </c>
      <c r="D182" s="7">
        <f t="shared" si="23"/>
        <v>8</v>
      </c>
      <c r="E182" s="7">
        <v>74</v>
      </c>
      <c r="F182" s="7">
        <v>0</v>
      </c>
      <c r="G182" s="7">
        <f t="shared" si="24"/>
        <v>8.2100000000000009</v>
      </c>
      <c r="H182" s="7">
        <f t="shared" si="25"/>
        <v>204.92000000000002</v>
      </c>
      <c r="I182" s="7">
        <f t="shared" si="26"/>
        <v>1931</v>
      </c>
      <c r="J182" s="7">
        <f t="shared" si="27"/>
        <v>2896.5</v>
      </c>
      <c r="K182" s="7">
        <f t="shared" si="28"/>
        <v>3475.8</v>
      </c>
      <c r="L182" s="7">
        <f t="shared" si="29"/>
        <v>3862</v>
      </c>
      <c r="M182" s="7">
        <f t="shared" si="29"/>
        <v>191.33</v>
      </c>
      <c r="N182" s="9">
        <v>0</v>
      </c>
      <c r="O182" s="9">
        <v>41.19</v>
      </c>
      <c r="P182" s="7"/>
      <c r="Q182" s="7">
        <f t="shared" si="30"/>
        <v>443.17000000000013</v>
      </c>
      <c r="R182" s="7"/>
      <c r="S182" s="7">
        <v>707</v>
      </c>
      <c r="T182" s="7">
        <v>1060.5</v>
      </c>
      <c r="U182" s="7">
        <v>1272.5999999999999</v>
      </c>
      <c r="V182" s="7">
        <v>1414</v>
      </c>
      <c r="W182" s="7"/>
      <c r="X182" s="7"/>
      <c r="Y182" s="7"/>
      <c r="Z182" s="7"/>
      <c r="AA182" s="7">
        <v>6038</v>
      </c>
      <c r="AB182" s="7">
        <f t="shared" si="31"/>
        <v>5826</v>
      </c>
      <c r="AC182" s="42">
        <f t="shared" si="32"/>
        <v>443.17</v>
      </c>
      <c r="AE182" s="9">
        <v>8738</v>
      </c>
    </row>
    <row r="183" spans="1:31" ht="15.5" x14ac:dyDescent="0.35">
      <c r="A183" s="13">
        <v>44286</v>
      </c>
      <c r="B183" s="7">
        <v>0</v>
      </c>
      <c r="C183" s="7">
        <f t="shared" si="22"/>
        <v>0</v>
      </c>
      <c r="D183" s="7">
        <f t="shared" si="23"/>
        <v>8</v>
      </c>
      <c r="E183" s="7">
        <v>74</v>
      </c>
      <c r="F183" s="7">
        <v>0</v>
      </c>
      <c r="G183" s="7">
        <f t="shared" si="24"/>
        <v>8.2100000000000009</v>
      </c>
      <c r="H183" s="7">
        <f t="shared" si="25"/>
        <v>204.92000000000002</v>
      </c>
      <c r="I183" s="7">
        <f t="shared" si="26"/>
        <v>1931</v>
      </c>
      <c r="J183" s="7">
        <f t="shared" si="27"/>
        <v>2896.5</v>
      </c>
      <c r="K183" s="7">
        <f t="shared" si="28"/>
        <v>3475.8</v>
      </c>
      <c r="L183" s="7">
        <f t="shared" si="29"/>
        <v>3862</v>
      </c>
      <c r="M183" s="7">
        <f t="shared" si="29"/>
        <v>191.33</v>
      </c>
      <c r="N183" s="9">
        <v>0</v>
      </c>
      <c r="O183" s="9">
        <v>41.19</v>
      </c>
      <c r="P183" s="7"/>
      <c r="Q183" s="54">
        <f t="shared" si="30"/>
        <v>443.17000000000013</v>
      </c>
      <c r="R183" s="7"/>
      <c r="S183" s="7">
        <v>707</v>
      </c>
      <c r="T183" s="7">
        <v>1060.5</v>
      </c>
      <c r="U183" s="7">
        <v>1272.5999999999999</v>
      </c>
      <c r="V183" s="7">
        <v>1414</v>
      </c>
      <c r="AA183" s="7">
        <v>6038</v>
      </c>
      <c r="AB183" s="7">
        <f t="shared" si="31"/>
        <v>5826</v>
      </c>
      <c r="AC183" s="42">
        <f t="shared" si="32"/>
        <v>443.17</v>
      </c>
      <c r="AE183" s="9">
        <v>8738</v>
      </c>
    </row>
    <row r="184" spans="1:31" ht="15.5" x14ac:dyDescent="0.35">
      <c r="A184" s="13">
        <v>44287</v>
      </c>
      <c r="B184" s="7">
        <v>0</v>
      </c>
      <c r="C184" s="7">
        <f t="shared" si="22"/>
        <v>0</v>
      </c>
      <c r="D184" s="7">
        <f t="shared" si="23"/>
        <v>8</v>
      </c>
      <c r="E184" s="7">
        <v>74</v>
      </c>
      <c r="F184" s="7">
        <v>0</v>
      </c>
      <c r="G184" s="7">
        <f t="shared" si="24"/>
        <v>8.2100000000000009</v>
      </c>
      <c r="H184" s="7">
        <f t="shared" si="25"/>
        <v>204.92000000000002</v>
      </c>
      <c r="I184" s="7">
        <f t="shared" si="26"/>
        <v>1931</v>
      </c>
      <c r="J184" s="7">
        <f t="shared" si="27"/>
        <v>2896.5</v>
      </c>
      <c r="K184" s="7">
        <f t="shared" si="28"/>
        <v>3475.8</v>
      </c>
      <c r="L184" s="7">
        <f t="shared" si="29"/>
        <v>3862</v>
      </c>
      <c r="M184" s="7">
        <f t="shared" si="29"/>
        <v>191.33</v>
      </c>
      <c r="N184" s="9">
        <v>0</v>
      </c>
      <c r="O184" s="7"/>
      <c r="P184" s="9">
        <v>0</v>
      </c>
      <c r="Q184" s="7"/>
      <c r="R184" s="7">
        <f>323.97+N184</f>
        <v>323.97000000000003</v>
      </c>
      <c r="S184" s="7"/>
      <c r="T184" s="7"/>
      <c r="U184" s="7"/>
      <c r="V184" s="7"/>
      <c r="W184" s="7">
        <v>776</v>
      </c>
      <c r="X184" s="7">
        <v>1164</v>
      </c>
      <c r="Y184" s="7">
        <v>1396.8</v>
      </c>
      <c r="Z184" s="7">
        <v>1552</v>
      </c>
      <c r="AA184" s="7">
        <f>AA183</f>
        <v>6038</v>
      </c>
      <c r="AB184" s="7">
        <v>5826</v>
      </c>
      <c r="AD184" s="9">
        <f>323.97+49.85</f>
        <v>373.82000000000005</v>
      </c>
      <c r="AE184" s="9">
        <v>8738</v>
      </c>
    </row>
    <row r="185" spans="1:31" ht="15.5" x14ac:dyDescent="0.35">
      <c r="A185" s="13">
        <v>44288</v>
      </c>
      <c r="B185" s="7">
        <v>0</v>
      </c>
      <c r="C185" s="7">
        <f t="shared" si="22"/>
        <v>0</v>
      </c>
      <c r="D185" s="7">
        <f t="shared" si="23"/>
        <v>8</v>
      </c>
      <c r="E185" s="7">
        <v>74</v>
      </c>
      <c r="F185" s="7">
        <v>0</v>
      </c>
      <c r="G185" s="7">
        <f t="shared" si="24"/>
        <v>8.2100000000000009</v>
      </c>
      <c r="H185" s="7">
        <f t="shared" si="25"/>
        <v>204.92000000000002</v>
      </c>
      <c r="I185" s="7">
        <f t="shared" si="26"/>
        <v>1931</v>
      </c>
      <c r="J185" s="7">
        <f t="shared" si="27"/>
        <v>2896.5</v>
      </c>
      <c r="K185" s="7">
        <f t="shared" si="28"/>
        <v>3475.8</v>
      </c>
      <c r="L185" s="7">
        <f t="shared" si="29"/>
        <v>3862</v>
      </c>
      <c r="M185" s="7">
        <f t="shared" si="29"/>
        <v>191.33</v>
      </c>
      <c r="N185" s="9">
        <v>0</v>
      </c>
      <c r="O185" s="7"/>
      <c r="P185" s="9">
        <v>0</v>
      </c>
      <c r="Q185" s="7"/>
      <c r="R185" s="7">
        <f>R184+N185</f>
        <v>323.97000000000003</v>
      </c>
      <c r="S185" s="7"/>
      <c r="T185" s="7"/>
      <c r="U185" s="7"/>
      <c r="V185" s="7"/>
      <c r="W185" s="7">
        <v>776</v>
      </c>
      <c r="X185" s="7">
        <v>1164</v>
      </c>
      <c r="Y185" s="7">
        <v>1396.8</v>
      </c>
      <c r="Z185" s="7">
        <v>1552</v>
      </c>
      <c r="AA185" s="7">
        <f t="shared" ref="AA185:AA248" si="33">AA184</f>
        <v>6038</v>
      </c>
      <c r="AB185" s="7">
        <v>5826</v>
      </c>
      <c r="AD185" s="9">
        <f t="shared" ref="AD185:AD248" si="34">323.97+49.85</f>
        <v>373.82000000000005</v>
      </c>
      <c r="AE185" s="9">
        <v>8738</v>
      </c>
    </row>
    <row r="186" spans="1:31" ht="15.5" x14ac:dyDescent="0.35">
      <c r="A186" s="13">
        <v>44289</v>
      </c>
      <c r="B186" s="7">
        <v>0</v>
      </c>
      <c r="C186" s="7">
        <f t="shared" si="22"/>
        <v>0</v>
      </c>
      <c r="D186" s="7">
        <f t="shared" si="23"/>
        <v>8</v>
      </c>
      <c r="E186" s="7">
        <v>74</v>
      </c>
      <c r="F186" s="7">
        <v>0</v>
      </c>
      <c r="G186" s="7">
        <f t="shared" si="24"/>
        <v>8.2100000000000009</v>
      </c>
      <c r="H186" s="7">
        <f t="shared" si="25"/>
        <v>204.92000000000002</v>
      </c>
      <c r="I186" s="7">
        <f t="shared" si="26"/>
        <v>1931</v>
      </c>
      <c r="J186" s="7">
        <f t="shared" si="27"/>
        <v>2896.5</v>
      </c>
      <c r="K186" s="7">
        <f t="shared" si="28"/>
        <v>3475.8</v>
      </c>
      <c r="L186" s="7">
        <f t="shared" si="29"/>
        <v>3862</v>
      </c>
      <c r="M186" s="7">
        <f t="shared" si="29"/>
        <v>191.33</v>
      </c>
      <c r="N186" s="9">
        <v>0</v>
      </c>
      <c r="O186" s="7"/>
      <c r="P186" s="9">
        <v>0</v>
      </c>
      <c r="Q186" s="7"/>
      <c r="R186" s="7">
        <f t="shared" ref="R186:R249" si="35">R185+N186</f>
        <v>323.97000000000003</v>
      </c>
      <c r="S186" s="7"/>
      <c r="T186" s="7"/>
      <c r="U186" s="7"/>
      <c r="V186" s="7"/>
      <c r="W186" s="7">
        <v>776</v>
      </c>
      <c r="X186" s="7">
        <v>1164</v>
      </c>
      <c r="Y186" s="7">
        <v>1396.8</v>
      </c>
      <c r="Z186" s="7">
        <v>1552</v>
      </c>
      <c r="AA186" s="7">
        <f t="shared" si="33"/>
        <v>6038</v>
      </c>
      <c r="AB186" s="7">
        <v>5826</v>
      </c>
      <c r="AD186" s="9">
        <f t="shared" si="34"/>
        <v>373.82000000000005</v>
      </c>
      <c r="AE186" s="9">
        <v>8738</v>
      </c>
    </row>
    <row r="187" spans="1:31" ht="15.5" x14ac:dyDescent="0.35">
      <c r="A187" s="13">
        <v>44290</v>
      </c>
      <c r="B187" s="7">
        <v>0</v>
      </c>
      <c r="C187" s="7">
        <f t="shared" si="22"/>
        <v>0</v>
      </c>
      <c r="D187" s="7">
        <f t="shared" si="23"/>
        <v>8</v>
      </c>
      <c r="E187" s="7">
        <v>74</v>
      </c>
      <c r="F187" s="7">
        <v>0</v>
      </c>
      <c r="G187" s="7">
        <f t="shared" si="24"/>
        <v>8.2100000000000009</v>
      </c>
      <c r="H187" s="7">
        <f t="shared" si="25"/>
        <v>204.92000000000002</v>
      </c>
      <c r="I187" s="7">
        <f t="shared" si="26"/>
        <v>1931</v>
      </c>
      <c r="J187" s="7">
        <f t="shared" si="27"/>
        <v>2896.5</v>
      </c>
      <c r="K187" s="7">
        <f t="shared" si="28"/>
        <v>3475.8</v>
      </c>
      <c r="L187" s="7">
        <f t="shared" si="29"/>
        <v>3862</v>
      </c>
      <c r="M187" s="7">
        <f t="shared" si="29"/>
        <v>191.33</v>
      </c>
      <c r="N187" s="9">
        <v>0</v>
      </c>
      <c r="O187" s="7"/>
      <c r="P187" s="9">
        <v>0</v>
      </c>
      <c r="Q187" s="7"/>
      <c r="R187" s="7">
        <f t="shared" si="35"/>
        <v>323.97000000000003</v>
      </c>
      <c r="S187" s="7"/>
      <c r="T187" s="7"/>
      <c r="U187" s="7"/>
      <c r="V187" s="7"/>
      <c r="W187" s="7">
        <v>776</v>
      </c>
      <c r="X187" s="7">
        <v>1164</v>
      </c>
      <c r="Y187" s="7">
        <v>1396.8</v>
      </c>
      <c r="Z187" s="7">
        <v>1552</v>
      </c>
      <c r="AA187" s="7">
        <f t="shared" si="33"/>
        <v>6038</v>
      </c>
      <c r="AB187" s="7">
        <v>5826</v>
      </c>
      <c r="AD187" s="9">
        <f t="shared" si="34"/>
        <v>373.82000000000005</v>
      </c>
      <c r="AE187" s="9">
        <v>8738</v>
      </c>
    </row>
    <row r="188" spans="1:31" ht="15.5" x14ac:dyDescent="0.35">
      <c r="A188" s="13">
        <v>44291</v>
      </c>
      <c r="B188" s="7">
        <v>0</v>
      </c>
      <c r="C188" s="7">
        <f t="shared" si="22"/>
        <v>0</v>
      </c>
      <c r="D188" s="7">
        <f t="shared" si="23"/>
        <v>8</v>
      </c>
      <c r="E188" s="7">
        <v>74</v>
      </c>
      <c r="F188" s="7">
        <v>0</v>
      </c>
      <c r="G188" s="7">
        <f t="shared" si="24"/>
        <v>8.2100000000000009</v>
      </c>
      <c r="H188" s="7">
        <f t="shared" si="25"/>
        <v>204.92000000000002</v>
      </c>
      <c r="I188" s="7">
        <f t="shared" si="26"/>
        <v>1931</v>
      </c>
      <c r="J188" s="7">
        <f t="shared" si="27"/>
        <v>2896.5</v>
      </c>
      <c r="K188" s="7">
        <f t="shared" si="28"/>
        <v>3475.8</v>
      </c>
      <c r="L188" s="7">
        <f t="shared" si="29"/>
        <v>3862</v>
      </c>
      <c r="M188" s="7">
        <f t="shared" si="29"/>
        <v>191.33</v>
      </c>
      <c r="N188" s="9">
        <v>0</v>
      </c>
      <c r="O188" s="7"/>
      <c r="P188" s="9">
        <v>0</v>
      </c>
      <c r="Q188" s="7"/>
      <c r="R188" s="7">
        <f t="shared" si="35"/>
        <v>323.97000000000003</v>
      </c>
      <c r="S188" s="7"/>
      <c r="T188" s="7"/>
      <c r="U188" s="7"/>
      <c r="V188" s="7"/>
      <c r="W188" s="7">
        <v>776</v>
      </c>
      <c r="X188" s="7">
        <v>1164</v>
      </c>
      <c r="Y188" s="7">
        <v>1396.8</v>
      </c>
      <c r="Z188" s="7">
        <v>1552</v>
      </c>
      <c r="AA188" s="7">
        <f t="shared" si="33"/>
        <v>6038</v>
      </c>
      <c r="AB188" s="7">
        <v>5826</v>
      </c>
      <c r="AD188" s="9">
        <f t="shared" si="34"/>
        <v>373.82000000000005</v>
      </c>
      <c r="AE188" s="9">
        <v>8738</v>
      </c>
    </row>
    <row r="189" spans="1:31" ht="15.5" x14ac:dyDescent="0.35">
      <c r="A189" s="13">
        <v>44292</v>
      </c>
      <c r="B189" s="7">
        <v>0</v>
      </c>
      <c r="C189" s="7">
        <f t="shared" si="22"/>
        <v>0</v>
      </c>
      <c r="D189" s="7">
        <f t="shared" si="23"/>
        <v>8</v>
      </c>
      <c r="E189" s="7">
        <v>74</v>
      </c>
      <c r="F189" s="7">
        <v>0</v>
      </c>
      <c r="G189" s="7">
        <f t="shared" si="24"/>
        <v>8.2100000000000009</v>
      </c>
      <c r="H189" s="7">
        <f t="shared" si="25"/>
        <v>204.92000000000002</v>
      </c>
      <c r="I189" s="7">
        <f t="shared" si="26"/>
        <v>1931</v>
      </c>
      <c r="J189" s="7">
        <f t="shared" si="27"/>
        <v>2896.5</v>
      </c>
      <c r="K189" s="7">
        <f t="shared" si="28"/>
        <v>3475.8</v>
      </c>
      <c r="L189" s="7">
        <f t="shared" si="29"/>
        <v>3862</v>
      </c>
      <c r="M189" s="7">
        <f t="shared" si="29"/>
        <v>191.33</v>
      </c>
      <c r="N189" s="9">
        <v>0</v>
      </c>
      <c r="O189" s="7"/>
      <c r="P189" s="9">
        <v>0</v>
      </c>
      <c r="Q189" s="7"/>
      <c r="R189" s="7">
        <f t="shared" si="35"/>
        <v>323.97000000000003</v>
      </c>
      <c r="S189" s="7"/>
      <c r="T189" s="7"/>
      <c r="U189" s="7"/>
      <c r="V189" s="7"/>
      <c r="W189" s="7">
        <v>776</v>
      </c>
      <c r="X189" s="7">
        <v>1164</v>
      </c>
      <c r="Y189" s="7">
        <v>1396.8</v>
      </c>
      <c r="Z189" s="7">
        <v>1552</v>
      </c>
      <c r="AA189" s="7">
        <f t="shared" si="33"/>
        <v>6038</v>
      </c>
      <c r="AB189" s="7">
        <v>5826</v>
      </c>
      <c r="AD189" s="9">
        <f t="shared" si="34"/>
        <v>373.82000000000005</v>
      </c>
      <c r="AE189" s="9">
        <v>8738</v>
      </c>
    </row>
    <row r="190" spans="1:31" ht="15.5" x14ac:dyDescent="0.35">
      <c r="A190" s="13">
        <v>44293</v>
      </c>
      <c r="B190" s="7">
        <v>0</v>
      </c>
      <c r="C190" s="7">
        <f t="shared" si="22"/>
        <v>0</v>
      </c>
      <c r="D190" s="7">
        <f t="shared" si="23"/>
        <v>8</v>
      </c>
      <c r="E190" s="7">
        <v>74</v>
      </c>
      <c r="F190" s="7">
        <v>0</v>
      </c>
      <c r="G190" s="7">
        <f t="shared" si="24"/>
        <v>8.2100000000000009</v>
      </c>
      <c r="H190" s="7">
        <f t="shared" si="25"/>
        <v>204.92000000000002</v>
      </c>
      <c r="I190" s="7">
        <f t="shared" si="26"/>
        <v>1931</v>
      </c>
      <c r="J190" s="7">
        <f t="shared" si="27"/>
        <v>2896.5</v>
      </c>
      <c r="K190" s="7">
        <f t="shared" si="28"/>
        <v>3475.8</v>
      </c>
      <c r="L190" s="7">
        <f t="shared" si="29"/>
        <v>3862</v>
      </c>
      <c r="M190" s="7">
        <f t="shared" si="29"/>
        <v>191.33</v>
      </c>
      <c r="N190" s="9">
        <v>0</v>
      </c>
      <c r="O190" s="7"/>
      <c r="P190" s="9">
        <v>0</v>
      </c>
      <c r="Q190" s="7"/>
      <c r="R190" s="7">
        <f t="shared" si="35"/>
        <v>323.97000000000003</v>
      </c>
      <c r="S190" s="7"/>
      <c r="T190" s="7"/>
      <c r="U190" s="7"/>
      <c r="V190" s="7"/>
      <c r="W190" s="7">
        <v>776</v>
      </c>
      <c r="X190" s="7">
        <v>1164</v>
      </c>
      <c r="Y190" s="7">
        <v>1396.8</v>
      </c>
      <c r="Z190" s="7">
        <v>1552</v>
      </c>
      <c r="AA190" s="7">
        <f t="shared" si="33"/>
        <v>6038</v>
      </c>
      <c r="AB190" s="7">
        <v>5826</v>
      </c>
      <c r="AD190" s="9">
        <f t="shared" si="34"/>
        <v>373.82000000000005</v>
      </c>
      <c r="AE190" s="9">
        <v>8738</v>
      </c>
    </row>
    <row r="191" spans="1:31" ht="15.5" x14ac:dyDescent="0.35">
      <c r="A191" s="13">
        <v>44294</v>
      </c>
      <c r="B191" s="7">
        <v>0</v>
      </c>
      <c r="C191" s="7">
        <f t="shared" si="22"/>
        <v>0</v>
      </c>
      <c r="D191" s="7">
        <f t="shared" si="23"/>
        <v>8</v>
      </c>
      <c r="E191" s="7">
        <v>74</v>
      </c>
      <c r="F191" s="7">
        <v>0</v>
      </c>
      <c r="G191" s="7">
        <f t="shared" si="24"/>
        <v>8.2100000000000009</v>
      </c>
      <c r="H191" s="7">
        <f t="shared" si="25"/>
        <v>204.92000000000002</v>
      </c>
      <c r="I191" s="7">
        <f t="shared" si="26"/>
        <v>1931</v>
      </c>
      <c r="J191" s="7">
        <f t="shared" si="27"/>
        <v>2896.5</v>
      </c>
      <c r="K191" s="7">
        <f t="shared" si="28"/>
        <v>3475.8</v>
      </c>
      <c r="L191" s="7">
        <f t="shared" si="29"/>
        <v>3862</v>
      </c>
      <c r="M191" s="7">
        <f t="shared" si="29"/>
        <v>191.33</v>
      </c>
      <c r="N191" s="9">
        <v>0</v>
      </c>
      <c r="O191" s="7"/>
      <c r="P191" s="9">
        <v>0</v>
      </c>
      <c r="Q191" s="7"/>
      <c r="R191" s="7">
        <f t="shared" si="35"/>
        <v>323.97000000000003</v>
      </c>
      <c r="S191" s="7"/>
      <c r="T191" s="7"/>
      <c r="U191" s="7"/>
      <c r="V191" s="7"/>
      <c r="W191" s="7">
        <v>776</v>
      </c>
      <c r="X191" s="7">
        <v>1164</v>
      </c>
      <c r="Y191" s="7">
        <v>1396.8</v>
      </c>
      <c r="Z191" s="7">
        <v>1552</v>
      </c>
      <c r="AA191" s="7">
        <f t="shared" si="33"/>
        <v>6038</v>
      </c>
      <c r="AB191" s="7">
        <v>5826</v>
      </c>
      <c r="AD191" s="9">
        <f t="shared" si="34"/>
        <v>373.82000000000005</v>
      </c>
      <c r="AE191" s="9">
        <v>8738</v>
      </c>
    </row>
    <row r="192" spans="1:31" ht="15.5" x14ac:dyDescent="0.35">
      <c r="A192" s="13">
        <v>44295</v>
      </c>
      <c r="B192" s="7">
        <v>0</v>
      </c>
      <c r="C192" s="7">
        <f t="shared" si="22"/>
        <v>0</v>
      </c>
      <c r="D192" s="7">
        <f t="shared" si="23"/>
        <v>8</v>
      </c>
      <c r="E192" s="7">
        <v>74</v>
      </c>
      <c r="F192" s="7">
        <v>0</v>
      </c>
      <c r="G192" s="7">
        <f t="shared" si="24"/>
        <v>8.2100000000000009</v>
      </c>
      <c r="H192" s="7">
        <f t="shared" si="25"/>
        <v>204.92000000000002</v>
      </c>
      <c r="I192" s="7">
        <f t="shared" si="26"/>
        <v>1931</v>
      </c>
      <c r="J192" s="7">
        <f t="shared" si="27"/>
        <v>2896.5</v>
      </c>
      <c r="K192" s="7">
        <f t="shared" si="28"/>
        <v>3475.8</v>
      </c>
      <c r="L192" s="7">
        <f t="shared" si="29"/>
        <v>3862</v>
      </c>
      <c r="M192" s="7">
        <f t="shared" si="29"/>
        <v>191.33</v>
      </c>
      <c r="N192" s="9">
        <v>0</v>
      </c>
      <c r="O192" s="7"/>
      <c r="P192" s="9">
        <v>0</v>
      </c>
      <c r="Q192" s="7"/>
      <c r="R192" s="7">
        <f t="shared" si="35"/>
        <v>323.97000000000003</v>
      </c>
      <c r="S192" s="7"/>
      <c r="T192" s="7"/>
      <c r="U192" s="7"/>
      <c r="V192" s="7"/>
      <c r="W192" s="7">
        <v>776</v>
      </c>
      <c r="X192" s="7">
        <v>1164</v>
      </c>
      <c r="Y192" s="7">
        <v>1396.8</v>
      </c>
      <c r="Z192" s="7">
        <v>1552</v>
      </c>
      <c r="AA192" s="7">
        <f t="shared" si="33"/>
        <v>6038</v>
      </c>
      <c r="AB192" s="7">
        <v>5826</v>
      </c>
      <c r="AD192" s="9">
        <f t="shared" si="34"/>
        <v>373.82000000000005</v>
      </c>
      <c r="AE192" s="9">
        <v>8738</v>
      </c>
    </row>
    <row r="193" spans="1:31" ht="15.5" x14ac:dyDescent="0.35">
      <c r="A193" s="13">
        <v>44296</v>
      </c>
      <c r="B193" s="7">
        <v>0</v>
      </c>
      <c r="C193" s="7">
        <f t="shared" si="22"/>
        <v>0</v>
      </c>
      <c r="D193" s="7">
        <f t="shared" si="23"/>
        <v>8</v>
      </c>
      <c r="E193" s="7">
        <v>74</v>
      </c>
      <c r="F193" s="7">
        <v>0</v>
      </c>
      <c r="G193" s="7">
        <f t="shared" si="24"/>
        <v>8.2100000000000009</v>
      </c>
      <c r="H193" s="7">
        <f t="shared" si="25"/>
        <v>204.92000000000002</v>
      </c>
      <c r="I193" s="7">
        <f t="shared" si="26"/>
        <v>1931</v>
      </c>
      <c r="J193" s="7">
        <f t="shared" si="27"/>
        <v>2896.5</v>
      </c>
      <c r="K193" s="7">
        <f t="shared" si="28"/>
        <v>3475.8</v>
      </c>
      <c r="L193" s="7">
        <f t="shared" si="29"/>
        <v>3862</v>
      </c>
      <c r="M193" s="7">
        <f t="shared" si="29"/>
        <v>191.33</v>
      </c>
      <c r="N193" s="9">
        <v>0</v>
      </c>
      <c r="O193" s="7"/>
      <c r="P193" s="9">
        <v>0</v>
      </c>
      <c r="Q193" s="7"/>
      <c r="R193" s="7">
        <f t="shared" si="35"/>
        <v>323.97000000000003</v>
      </c>
      <c r="S193" s="7"/>
      <c r="T193" s="7"/>
      <c r="U193" s="7"/>
      <c r="V193" s="7"/>
      <c r="W193" s="7">
        <v>776</v>
      </c>
      <c r="X193" s="7">
        <v>1164</v>
      </c>
      <c r="Y193" s="7">
        <v>1396.8</v>
      </c>
      <c r="Z193" s="7">
        <v>1552</v>
      </c>
      <c r="AA193" s="7">
        <f t="shared" si="33"/>
        <v>6038</v>
      </c>
      <c r="AB193" s="7">
        <v>5826</v>
      </c>
      <c r="AD193" s="9">
        <f t="shared" si="34"/>
        <v>373.82000000000005</v>
      </c>
      <c r="AE193" s="9">
        <v>8738</v>
      </c>
    </row>
    <row r="194" spans="1:31" ht="15.5" x14ac:dyDescent="0.35">
      <c r="A194" s="13">
        <v>44297</v>
      </c>
      <c r="B194" s="7">
        <v>0</v>
      </c>
      <c r="C194" s="7">
        <f t="shared" si="22"/>
        <v>0</v>
      </c>
      <c r="D194" s="7">
        <f t="shared" si="23"/>
        <v>8</v>
      </c>
      <c r="E194" s="7">
        <v>74</v>
      </c>
      <c r="F194" s="7">
        <v>0</v>
      </c>
      <c r="G194" s="7">
        <f t="shared" si="24"/>
        <v>8.2100000000000009</v>
      </c>
      <c r="H194" s="7">
        <f t="shared" si="25"/>
        <v>204.92000000000002</v>
      </c>
      <c r="I194" s="7">
        <f t="shared" si="26"/>
        <v>1931</v>
      </c>
      <c r="J194" s="7">
        <f t="shared" si="27"/>
        <v>2896.5</v>
      </c>
      <c r="K194" s="7">
        <f t="shared" si="28"/>
        <v>3475.8</v>
      </c>
      <c r="L194" s="7">
        <f t="shared" si="29"/>
        <v>3862</v>
      </c>
      <c r="M194" s="7">
        <f t="shared" si="29"/>
        <v>191.33</v>
      </c>
      <c r="N194" s="9">
        <v>0</v>
      </c>
      <c r="O194" s="7"/>
      <c r="P194" s="9">
        <v>0</v>
      </c>
      <c r="Q194" s="7"/>
      <c r="R194" s="7">
        <f t="shared" si="35"/>
        <v>323.97000000000003</v>
      </c>
      <c r="S194" s="7"/>
      <c r="T194" s="7"/>
      <c r="U194" s="7"/>
      <c r="V194" s="7"/>
      <c r="W194" s="7">
        <v>776</v>
      </c>
      <c r="X194" s="7">
        <v>1164</v>
      </c>
      <c r="Y194" s="7">
        <v>1396.8</v>
      </c>
      <c r="Z194" s="7">
        <v>1552</v>
      </c>
      <c r="AA194" s="7">
        <f t="shared" si="33"/>
        <v>6038</v>
      </c>
      <c r="AB194" s="7">
        <v>5826</v>
      </c>
      <c r="AD194" s="9">
        <f t="shared" si="34"/>
        <v>373.82000000000005</v>
      </c>
      <c r="AE194" s="9">
        <v>8738</v>
      </c>
    </row>
    <row r="195" spans="1:31" ht="15.5" x14ac:dyDescent="0.35">
      <c r="A195" s="13">
        <v>44298</v>
      </c>
      <c r="B195" s="7">
        <v>0</v>
      </c>
      <c r="C195" s="7">
        <f t="shared" si="22"/>
        <v>0</v>
      </c>
      <c r="D195" s="7">
        <f t="shared" si="23"/>
        <v>8</v>
      </c>
      <c r="E195" s="7">
        <v>74</v>
      </c>
      <c r="F195" s="7">
        <v>0</v>
      </c>
      <c r="G195" s="7">
        <f t="shared" si="24"/>
        <v>8.2100000000000009</v>
      </c>
      <c r="H195" s="7">
        <f t="shared" si="25"/>
        <v>204.92000000000002</v>
      </c>
      <c r="I195" s="7">
        <f t="shared" si="26"/>
        <v>1931</v>
      </c>
      <c r="J195" s="7">
        <f t="shared" si="27"/>
        <v>2896.5</v>
      </c>
      <c r="K195" s="7">
        <f t="shared" si="28"/>
        <v>3475.8</v>
      </c>
      <c r="L195" s="7">
        <f t="shared" si="29"/>
        <v>3862</v>
      </c>
      <c r="M195" s="7">
        <f t="shared" si="29"/>
        <v>191.33</v>
      </c>
      <c r="N195" s="9">
        <v>8.66</v>
      </c>
      <c r="O195" s="7"/>
      <c r="P195" s="9">
        <v>8.66</v>
      </c>
      <c r="Q195" s="7"/>
      <c r="R195" s="7">
        <f t="shared" si="35"/>
        <v>332.63000000000005</v>
      </c>
      <c r="S195" s="7"/>
      <c r="T195" s="7"/>
      <c r="U195" s="7"/>
      <c r="V195" s="7"/>
      <c r="W195" s="7">
        <v>776</v>
      </c>
      <c r="X195" s="7">
        <v>1164</v>
      </c>
      <c r="Y195" s="7">
        <v>1396.8</v>
      </c>
      <c r="Z195" s="7">
        <v>1552</v>
      </c>
      <c r="AA195" s="7">
        <f t="shared" si="33"/>
        <v>6038</v>
      </c>
      <c r="AB195" s="7">
        <v>5826</v>
      </c>
      <c r="AD195" s="9">
        <f t="shared" si="34"/>
        <v>373.82000000000005</v>
      </c>
      <c r="AE195" s="9">
        <v>8738</v>
      </c>
    </row>
    <row r="196" spans="1:31" ht="15.5" x14ac:dyDescent="0.35">
      <c r="A196" s="13">
        <v>44299</v>
      </c>
      <c r="B196" s="7">
        <v>0</v>
      </c>
      <c r="C196" s="7">
        <f t="shared" ref="C196:C259" si="36">C195+B196</f>
        <v>0</v>
      </c>
      <c r="D196" s="7">
        <f t="shared" ref="D196:D259" si="37">D195+C196</f>
        <v>8</v>
      </c>
      <c r="E196" s="7">
        <v>74</v>
      </c>
      <c r="F196" s="7">
        <v>0</v>
      </c>
      <c r="G196" s="7">
        <f t="shared" ref="G196:G259" si="38">G195+F196</f>
        <v>8.2100000000000009</v>
      </c>
      <c r="H196" s="7">
        <f t="shared" ref="H196:H259" si="39">H195+F196</f>
        <v>204.92000000000002</v>
      </c>
      <c r="I196" s="7">
        <f t="shared" ref="I196:I259" si="40">I195</f>
        <v>1931</v>
      </c>
      <c r="J196" s="7">
        <f t="shared" ref="J196:J259" si="41">J195</f>
        <v>2896.5</v>
      </c>
      <c r="K196" s="7">
        <f t="shared" ref="K196:K259" si="42">K195</f>
        <v>3475.8</v>
      </c>
      <c r="L196" s="7">
        <f t="shared" ref="L196:M259" si="43">L195</f>
        <v>3862</v>
      </c>
      <c r="M196" s="7">
        <f t="shared" si="43"/>
        <v>191.33</v>
      </c>
      <c r="N196" s="9">
        <v>0</v>
      </c>
      <c r="O196" s="7"/>
      <c r="P196" s="9">
        <v>8.66</v>
      </c>
      <c r="Q196" s="7"/>
      <c r="R196" s="7">
        <f t="shared" si="35"/>
        <v>332.63000000000005</v>
      </c>
      <c r="S196" s="7"/>
      <c r="T196" s="7"/>
      <c r="U196" s="7"/>
      <c r="V196" s="7"/>
      <c r="W196" s="7">
        <v>776</v>
      </c>
      <c r="X196" s="7">
        <v>1164</v>
      </c>
      <c r="Y196" s="7">
        <v>1396.8</v>
      </c>
      <c r="Z196" s="7">
        <v>1552</v>
      </c>
      <c r="AA196" s="7">
        <f t="shared" si="33"/>
        <v>6038</v>
      </c>
      <c r="AB196" s="7">
        <v>5826</v>
      </c>
      <c r="AD196" s="9">
        <f t="shared" si="34"/>
        <v>373.82000000000005</v>
      </c>
      <c r="AE196" s="9">
        <v>8738</v>
      </c>
    </row>
    <row r="197" spans="1:31" ht="15.5" x14ac:dyDescent="0.35">
      <c r="A197" s="13">
        <v>44300</v>
      </c>
      <c r="B197" s="7">
        <v>0</v>
      </c>
      <c r="C197" s="7">
        <f t="shared" si="36"/>
        <v>0</v>
      </c>
      <c r="D197" s="7">
        <f t="shared" si="37"/>
        <v>8</v>
      </c>
      <c r="E197" s="7">
        <v>74</v>
      </c>
      <c r="F197" s="7">
        <v>0</v>
      </c>
      <c r="G197" s="7">
        <f t="shared" si="38"/>
        <v>8.2100000000000009</v>
      </c>
      <c r="H197" s="7">
        <f t="shared" si="39"/>
        <v>204.92000000000002</v>
      </c>
      <c r="I197" s="7">
        <f t="shared" si="40"/>
        <v>1931</v>
      </c>
      <c r="J197" s="7">
        <f t="shared" si="41"/>
        <v>2896.5</v>
      </c>
      <c r="K197" s="7">
        <f t="shared" si="42"/>
        <v>3475.8</v>
      </c>
      <c r="L197" s="7">
        <f t="shared" si="43"/>
        <v>3862</v>
      </c>
      <c r="M197" s="7">
        <f t="shared" si="43"/>
        <v>191.33</v>
      </c>
      <c r="N197" s="9">
        <v>0</v>
      </c>
      <c r="O197" s="7"/>
      <c r="P197" s="9">
        <v>8.66</v>
      </c>
      <c r="Q197" s="7"/>
      <c r="R197" s="7">
        <f t="shared" si="35"/>
        <v>332.63000000000005</v>
      </c>
      <c r="S197" s="7"/>
      <c r="T197" s="7"/>
      <c r="U197" s="7"/>
      <c r="V197" s="7"/>
      <c r="W197" s="7">
        <v>776</v>
      </c>
      <c r="X197" s="7">
        <v>1164</v>
      </c>
      <c r="Y197" s="7">
        <v>1396.8</v>
      </c>
      <c r="Z197" s="7">
        <v>1552</v>
      </c>
      <c r="AA197" s="7">
        <f t="shared" si="33"/>
        <v>6038</v>
      </c>
      <c r="AB197" s="7">
        <v>5826</v>
      </c>
      <c r="AD197" s="9">
        <f t="shared" si="34"/>
        <v>373.82000000000005</v>
      </c>
      <c r="AE197" s="9">
        <v>8738</v>
      </c>
    </row>
    <row r="198" spans="1:31" ht="15.5" x14ac:dyDescent="0.35">
      <c r="A198" s="13">
        <v>44301</v>
      </c>
      <c r="B198" s="7">
        <v>0</v>
      </c>
      <c r="C198" s="7">
        <f t="shared" si="36"/>
        <v>0</v>
      </c>
      <c r="D198" s="7">
        <f t="shared" si="37"/>
        <v>8</v>
      </c>
      <c r="E198" s="7">
        <v>74</v>
      </c>
      <c r="F198" s="7">
        <v>0</v>
      </c>
      <c r="G198" s="7">
        <f t="shared" si="38"/>
        <v>8.2100000000000009</v>
      </c>
      <c r="H198" s="7">
        <f t="shared" si="39"/>
        <v>204.92000000000002</v>
      </c>
      <c r="I198" s="7">
        <f t="shared" si="40"/>
        <v>1931</v>
      </c>
      <c r="J198" s="7">
        <f t="shared" si="41"/>
        <v>2896.5</v>
      </c>
      <c r="K198" s="7">
        <f t="shared" si="42"/>
        <v>3475.8</v>
      </c>
      <c r="L198" s="7">
        <f t="shared" si="43"/>
        <v>3862</v>
      </c>
      <c r="M198" s="7">
        <f t="shared" si="43"/>
        <v>191.33</v>
      </c>
      <c r="N198" s="9">
        <v>0</v>
      </c>
      <c r="O198" s="7"/>
      <c r="P198" s="9">
        <v>8.66</v>
      </c>
      <c r="Q198" s="7"/>
      <c r="R198" s="7">
        <f t="shared" si="35"/>
        <v>332.63000000000005</v>
      </c>
      <c r="S198" s="7"/>
      <c r="T198" s="7"/>
      <c r="U198" s="7"/>
      <c r="V198" s="7"/>
      <c r="W198" s="7">
        <v>776</v>
      </c>
      <c r="X198" s="7">
        <v>1164</v>
      </c>
      <c r="Y198" s="7">
        <v>1396.8</v>
      </c>
      <c r="Z198" s="7">
        <v>1552</v>
      </c>
      <c r="AA198" s="7">
        <f t="shared" si="33"/>
        <v>6038</v>
      </c>
      <c r="AB198" s="7">
        <v>5826</v>
      </c>
      <c r="AD198" s="9">
        <f t="shared" si="34"/>
        <v>373.82000000000005</v>
      </c>
      <c r="AE198" s="9">
        <v>8738</v>
      </c>
    </row>
    <row r="199" spans="1:31" ht="15.5" x14ac:dyDescent="0.35">
      <c r="A199" s="13">
        <v>44302</v>
      </c>
      <c r="B199" s="7">
        <v>0</v>
      </c>
      <c r="C199" s="7">
        <f t="shared" si="36"/>
        <v>0</v>
      </c>
      <c r="D199" s="7">
        <f t="shared" si="37"/>
        <v>8</v>
      </c>
      <c r="E199" s="7">
        <v>74</v>
      </c>
      <c r="F199" s="7">
        <v>0</v>
      </c>
      <c r="G199" s="7">
        <f t="shared" si="38"/>
        <v>8.2100000000000009</v>
      </c>
      <c r="H199" s="7">
        <f t="shared" si="39"/>
        <v>204.92000000000002</v>
      </c>
      <c r="I199" s="7">
        <f t="shared" si="40"/>
        <v>1931</v>
      </c>
      <c r="J199" s="7">
        <f t="shared" si="41"/>
        <v>2896.5</v>
      </c>
      <c r="K199" s="7">
        <f t="shared" si="42"/>
        <v>3475.8</v>
      </c>
      <c r="L199" s="7">
        <f t="shared" si="43"/>
        <v>3862</v>
      </c>
      <c r="M199" s="7">
        <f t="shared" si="43"/>
        <v>191.33</v>
      </c>
      <c r="N199" s="9">
        <v>2.72</v>
      </c>
      <c r="O199" s="7"/>
      <c r="P199" s="9">
        <v>11.38</v>
      </c>
      <c r="Q199" s="7"/>
      <c r="R199" s="7">
        <f t="shared" si="35"/>
        <v>335.35000000000008</v>
      </c>
      <c r="S199" s="7"/>
      <c r="T199" s="7"/>
      <c r="U199" s="7"/>
      <c r="V199" s="7"/>
      <c r="W199" s="7">
        <v>776</v>
      </c>
      <c r="X199" s="7">
        <v>1164</v>
      </c>
      <c r="Y199" s="7">
        <v>1396.8</v>
      </c>
      <c r="Z199" s="7">
        <v>1552</v>
      </c>
      <c r="AA199" s="7">
        <f t="shared" si="33"/>
        <v>6038</v>
      </c>
      <c r="AB199" s="7">
        <v>5826</v>
      </c>
      <c r="AD199" s="9">
        <f t="shared" si="34"/>
        <v>373.82000000000005</v>
      </c>
      <c r="AE199" s="9">
        <v>8738</v>
      </c>
    </row>
    <row r="200" spans="1:31" ht="15.5" x14ac:dyDescent="0.35">
      <c r="A200" s="13">
        <v>44303</v>
      </c>
      <c r="B200" s="7">
        <v>0</v>
      </c>
      <c r="C200" s="7">
        <f t="shared" si="36"/>
        <v>0</v>
      </c>
      <c r="D200" s="7">
        <f t="shared" si="37"/>
        <v>8</v>
      </c>
      <c r="E200" s="7">
        <v>74</v>
      </c>
      <c r="F200" s="7">
        <v>0</v>
      </c>
      <c r="G200" s="7">
        <f t="shared" si="38"/>
        <v>8.2100000000000009</v>
      </c>
      <c r="H200" s="7">
        <f t="shared" si="39"/>
        <v>204.92000000000002</v>
      </c>
      <c r="I200" s="7">
        <f t="shared" si="40"/>
        <v>1931</v>
      </c>
      <c r="J200" s="7">
        <f t="shared" si="41"/>
        <v>2896.5</v>
      </c>
      <c r="K200" s="7">
        <f t="shared" si="42"/>
        <v>3475.8</v>
      </c>
      <c r="L200" s="7">
        <f t="shared" si="43"/>
        <v>3862</v>
      </c>
      <c r="M200" s="7">
        <f t="shared" si="43"/>
        <v>191.33</v>
      </c>
      <c r="N200" s="9">
        <v>2.72</v>
      </c>
      <c r="O200" s="7"/>
      <c r="P200" s="9">
        <v>14.1</v>
      </c>
      <c r="Q200" s="7"/>
      <c r="R200" s="7">
        <f t="shared" si="35"/>
        <v>338.07000000000011</v>
      </c>
      <c r="S200" s="7"/>
      <c r="T200" s="7"/>
      <c r="U200" s="7"/>
      <c r="V200" s="7"/>
      <c r="W200" s="7">
        <v>776</v>
      </c>
      <c r="X200" s="7">
        <v>1164</v>
      </c>
      <c r="Y200" s="7">
        <v>1396.8</v>
      </c>
      <c r="Z200" s="7">
        <v>1552</v>
      </c>
      <c r="AA200" s="7">
        <f t="shared" si="33"/>
        <v>6038</v>
      </c>
      <c r="AB200" s="7">
        <v>5826</v>
      </c>
      <c r="AD200" s="9">
        <f t="shared" si="34"/>
        <v>373.82000000000005</v>
      </c>
      <c r="AE200" s="9">
        <v>8738</v>
      </c>
    </row>
    <row r="201" spans="1:31" ht="15.5" x14ac:dyDescent="0.35">
      <c r="A201" s="13">
        <v>44304</v>
      </c>
      <c r="B201" s="7">
        <v>0</v>
      </c>
      <c r="C201" s="7">
        <f t="shared" si="36"/>
        <v>0</v>
      </c>
      <c r="D201" s="7">
        <f t="shared" si="37"/>
        <v>8</v>
      </c>
      <c r="E201" s="7">
        <v>74</v>
      </c>
      <c r="F201" s="7">
        <v>0</v>
      </c>
      <c r="G201" s="7">
        <f t="shared" si="38"/>
        <v>8.2100000000000009</v>
      </c>
      <c r="H201" s="7">
        <f t="shared" si="39"/>
        <v>204.92000000000002</v>
      </c>
      <c r="I201" s="7">
        <f t="shared" si="40"/>
        <v>1931</v>
      </c>
      <c r="J201" s="7">
        <f t="shared" si="41"/>
        <v>2896.5</v>
      </c>
      <c r="K201" s="7">
        <f t="shared" si="42"/>
        <v>3475.8</v>
      </c>
      <c r="L201" s="7">
        <f t="shared" si="43"/>
        <v>3862</v>
      </c>
      <c r="M201" s="7">
        <f t="shared" si="43"/>
        <v>191.33</v>
      </c>
      <c r="N201" s="9">
        <v>0</v>
      </c>
      <c r="O201" s="7"/>
      <c r="P201" s="9">
        <v>14.1</v>
      </c>
      <c r="Q201" s="7"/>
      <c r="R201" s="7">
        <f t="shared" si="35"/>
        <v>338.07000000000011</v>
      </c>
      <c r="S201" s="7"/>
      <c r="T201" s="7"/>
      <c r="U201" s="7"/>
      <c r="V201" s="7"/>
      <c r="W201" s="7">
        <v>776</v>
      </c>
      <c r="X201" s="7">
        <v>1164</v>
      </c>
      <c r="Y201" s="7">
        <v>1396.8</v>
      </c>
      <c r="Z201" s="7">
        <v>1552</v>
      </c>
      <c r="AA201" s="7">
        <f t="shared" si="33"/>
        <v>6038</v>
      </c>
      <c r="AB201" s="7">
        <v>5826</v>
      </c>
      <c r="AD201" s="9">
        <f t="shared" si="34"/>
        <v>373.82000000000005</v>
      </c>
      <c r="AE201" s="9">
        <v>8738</v>
      </c>
    </row>
    <row r="202" spans="1:31" ht="15.5" x14ac:dyDescent="0.35">
      <c r="A202" s="13">
        <v>44305</v>
      </c>
      <c r="B202" s="7">
        <v>0</v>
      </c>
      <c r="C202" s="7">
        <f t="shared" si="36"/>
        <v>0</v>
      </c>
      <c r="D202" s="7">
        <f t="shared" si="37"/>
        <v>8</v>
      </c>
      <c r="E202" s="7">
        <v>74</v>
      </c>
      <c r="F202" s="7">
        <v>0</v>
      </c>
      <c r="G202" s="7">
        <f t="shared" si="38"/>
        <v>8.2100000000000009</v>
      </c>
      <c r="H202" s="7">
        <f t="shared" si="39"/>
        <v>204.92000000000002</v>
      </c>
      <c r="I202" s="7">
        <f t="shared" si="40"/>
        <v>1931</v>
      </c>
      <c r="J202" s="7">
        <f t="shared" si="41"/>
        <v>2896.5</v>
      </c>
      <c r="K202" s="7">
        <f t="shared" si="42"/>
        <v>3475.8</v>
      </c>
      <c r="L202" s="7">
        <f t="shared" si="43"/>
        <v>3862</v>
      </c>
      <c r="M202" s="7">
        <f t="shared" si="43"/>
        <v>191.33</v>
      </c>
      <c r="N202" s="9">
        <v>0</v>
      </c>
      <c r="O202" s="7"/>
      <c r="P202" s="9">
        <v>14.1</v>
      </c>
      <c r="Q202" s="7"/>
      <c r="R202" s="7">
        <f t="shared" si="35"/>
        <v>338.07000000000011</v>
      </c>
      <c r="S202" s="7"/>
      <c r="T202" s="7"/>
      <c r="U202" s="7"/>
      <c r="V202" s="7"/>
      <c r="W202" s="7">
        <v>776</v>
      </c>
      <c r="X202" s="7">
        <v>1164</v>
      </c>
      <c r="Y202" s="7">
        <v>1396.8</v>
      </c>
      <c r="Z202" s="7">
        <v>1552</v>
      </c>
      <c r="AA202" s="7">
        <f t="shared" si="33"/>
        <v>6038</v>
      </c>
      <c r="AB202" s="7">
        <v>5826</v>
      </c>
      <c r="AD202" s="9">
        <f t="shared" si="34"/>
        <v>373.82000000000005</v>
      </c>
      <c r="AE202" s="9">
        <v>8738</v>
      </c>
    </row>
    <row r="203" spans="1:31" ht="15.5" x14ac:dyDescent="0.35">
      <c r="A203" s="13">
        <v>44306</v>
      </c>
      <c r="B203" s="7">
        <v>0</v>
      </c>
      <c r="C203" s="7">
        <f t="shared" si="36"/>
        <v>0</v>
      </c>
      <c r="D203" s="7">
        <f t="shared" si="37"/>
        <v>8</v>
      </c>
      <c r="E203" s="7">
        <v>74</v>
      </c>
      <c r="F203" s="7">
        <v>0</v>
      </c>
      <c r="G203" s="7">
        <f t="shared" si="38"/>
        <v>8.2100000000000009</v>
      </c>
      <c r="H203" s="7">
        <f t="shared" si="39"/>
        <v>204.92000000000002</v>
      </c>
      <c r="I203" s="7">
        <f t="shared" si="40"/>
        <v>1931</v>
      </c>
      <c r="J203" s="7">
        <f t="shared" si="41"/>
        <v>2896.5</v>
      </c>
      <c r="K203" s="7">
        <f t="shared" si="42"/>
        <v>3475.8</v>
      </c>
      <c r="L203" s="7">
        <f t="shared" si="43"/>
        <v>3862</v>
      </c>
      <c r="M203" s="7">
        <f t="shared" si="43"/>
        <v>191.33</v>
      </c>
      <c r="N203" s="9">
        <v>0</v>
      </c>
      <c r="O203" s="7"/>
      <c r="P203" s="9">
        <v>14.1</v>
      </c>
      <c r="Q203" s="7"/>
      <c r="R203" s="7">
        <f t="shared" si="35"/>
        <v>338.07000000000011</v>
      </c>
      <c r="S203" s="7"/>
      <c r="T203" s="7"/>
      <c r="U203" s="7"/>
      <c r="V203" s="7"/>
      <c r="W203" s="7">
        <v>776</v>
      </c>
      <c r="X203" s="7">
        <v>1164</v>
      </c>
      <c r="Y203" s="7">
        <v>1396.8</v>
      </c>
      <c r="Z203" s="7">
        <v>1552</v>
      </c>
      <c r="AA203" s="7">
        <f t="shared" si="33"/>
        <v>6038</v>
      </c>
      <c r="AB203" s="7">
        <v>5826</v>
      </c>
      <c r="AD203" s="9">
        <f t="shared" si="34"/>
        <v>373.82000000000005</v>
      </c>
      <c r="AE203" s="9">
        <v>8738</v>
      </c>
    </row>
    <row r="204" spans="1:31" ht="15.5" x14ac:dyDescent="0.35">
      <c r="A204" s="13">
        <v>44307</v>
      </c>
      <c r="B204" s="7">
        <v>0</v>
      </c>
      <c r="C204" s="7">
        <f t="shared" si="36"/>
        <v>0</v>
      </c>
      <c r="D204" s="7">
        <f t="shared" si="37"/>
        <v>8</v>
      </c>
      <c r="E204" s="7">
        <v>74</v>
      </c>
      <c r="F204" s="7">
        <v>0</v>
      </c>
      <c r="G204" s="7">
        <f t="shared" si="38"/>
        <v>8.2100000000000009</v>
      </c>
      <c r="H204" s="7">
        <f t="shared" si="39"/>
        <v>204.92000000000002</v>
      </c>
      <c r="I204" s="7">
        <f t="shared" si="40"/>
        <v>1931</v>
      </c>
      <c r="J204" s="7">
        <f t="shared" si="41"/>
        <v>2896.5</v>
      </c>
      <c r="K204" s="7">
        <f t="shared" si="42"/>
        <v>3475.8</v>
      </c>
      <c r="L204" s="7">
        <f t="shared" si="43"/>
        <v>3862</v>
      </c>
      <c r="M204" s="7">
        <f t="shared" si="43"/>
        <v>191.33</v>
      </c>
      <c r="N204" s="9">
        <v>0</v>
      </c>
      <c r="O204" s="7"/>
      <c r="P204" s="9">
        <v>14.1</v>
      </c>
      <c r="Q204" s="7"/>
      <c r="R204" s="7">
        <f t="shared" si="35"/>
        <v>338.07000000000011</v>
      </c>
      <c r="S204" s="7"/>
      <c r="T204" s="7"/>
      <c r="U204" s="7"/>
      <c r="V204" s="7"/>
      <c r="W204" s="7">
        <v>776</v>
      </c>
      <c r="X204" s="7">
        <v>1164</v>
      </c>
      <c r="Y204" s="7">
        <v>1396.8</v>
      </c>
      <c r="Z204" s="7">
        <v>1552</v>
      </c>
      <c r="AA204" s="7">
        <f t="shared" si="33"/>
        <v>6038</v>
      </c>
      <c r="AB204" s="7">
        <v>5826</v>
      </c>
      <c r="AD204" s="9">
        <f t="shared" si="34"/>
        <v>373.82000000000005</v>
      </c>
      <c r="AE204" s="9">
        <v>8738</v>
      </c>
    </row>
    <row r="205" spans="1:31" ht="15.5" x14ac:dyDescent="0.35">
      <c r="A205" s="13">
        <v>44308</v>
      </c>
      <c r="B205" s="7">
        <v>0</v>
      </c>
      <c r="C205" s="7">
        <f t="shared" si="36"/>
        <v>0</v>
      </c>
      <c r="D205" s="7">
        <f t="shared" si="37"/>
        <v>8</v>
      </c>
      <c r="E205" s="7">
        <v>74</v>
      </c>
      <c r="F205" s="7">
        <v>0</v>
      </c>
      <c r="G205" s="7">
        <f t="shared" si="38"/>
        <v>8.2100000000000009</v>
      </c>
      <c r="H205" s="7">
        <f t="shared" si="39"/>
        <v>204.92000000000002</v>
      </c>
      <c r="I205" s="7">
        <f t="shared" si="40"/>
        <v>1931</v>
      </c>
      <c r="J205" s="7">
        <f t="shared" si="41"/>
        <v>2896.5</v>
      </c>
      <c r="K205" s="7">
        <f t="shared" si="42"/>
        <v>3475.8</v>
      </c>
      <c r="L205" s="7">
        <f t="shared" si="43"/>
        <v>3862</v>
      </c>
      <c r="M205" s="7">
        <f t="shared" si="43"/>
        <v>191.33</v>
      </c>
      <c r="N205" s="9">
        <v>0</v>
      </c>
      <c r="O205" s="7"/>
      <c r="P205" s="9">
        <v>14.1</v>
      </c>
      <c r="Q205" s="7"/>
      <c r="R205" s="7">
        <f t="shared" si="35"/>
        <v>338.07000000000011</v>
      </c>
      <c r="S205" s="7"/>
      <c r="T205" s="7"/>
      <c r="U205" s="7"/>
      <c r="V205" s="7"/>
      <c r="W205" s="7">
        <v>776</v>
      </c>
      <c r="X205" s="7">
        <v>1164</v>
      </c>
      <c r="Y205" s="7">
        <v>1396.8</v>
      </c>
      <c r="Z205" s="7">
        <v>1552</v>
      </c>
      <c r="AA205" s="7">
        <f t="shared" si="33"/>
        <v>6038</v>
      </c>
      <c r="AB205" s="7">
        <v>5826</v>
      </c>
      <c r="AD205" s="9">
        <f t="shared" si="34"/>
        <v>373.82000000000005</v>
      </c>
      <c r="AE205" s="9">
        <v>8738</v>
      </c>
    </row>
    <row r="206" spans="1:31" ht="15.5" x14ac:dyDescent="0.35">
      <c r="A206" s="13">
        <v>44309</v>
      </c>
      <c r="B206" s="7">
        <v>0</v>
      </c>
      <c r="C206" s="7">
        <f t="shared" si="36"/>
        <v>0</v>
      </c>
      <c r="D206" s="7">
        <f t="shared" si="37"/>
        <v>8</v>
      </c>
      <c r="E206" s="7">
        <v>74</v>
      </c>
      <c r="F206" s="7">
        <v>0</v>
      </c>
      <c r="G206" s="7">
        <f t="shared" si="38"/>
        <v>8.2100000000000009</v>
      </c>
      <c r="H206" s="7">
        <f t="shared" si="39"/>
        <v>204.92000000000002</v>
      </c>
      <c r="I206" s="7">
        <f t="shared" si="40"/>
        <v>1931</v>
      </c>
      <c r="J206" s="7">
        <f t="shared" si="41"/>
        <v>2896.5</v>
      </c>
      <c r="K206" s="7">
        <f t="shared" si="42"/>
        <v>3475.8</v>
      </c>
      <c r="L206" s="7">
        <f t="shared" si="43"/>
        <v>3862</v>
      </c>
      <c r="M206" s="7">
        <f t="shared" si="43"/>
        <v>191.33</v>
      </c>
      <c r="N206" s="9">
        <v>0</v>
      </c>
      <c r="O206" s="7"/>
      <c r="P206" s="9">
        <v>14.1</v>
      </c>
      <c r="Q206" s="7"/>
      <c r="R206" s="7">
        <f t="shared" si="35"/>
        <v>338.07000000000011</v>
      </c>
      <c r="S206" s="7"/>
      <c r="T206" s="7"/>
      <c r="U206" s="7"/>
      <c r="V206" s="7"/>
      <c r="W206" s="7">
        <v>776</v>
      </c>
      <c r="X206" s="7">
        <v>1164</v>
      </c>
      <c r="Y206" s="7">
        <v>1396.8</v>
      </c>
      <c r="Z206" s="7">
        <v>1552</v>
      </c>
      <c r="AA206" s="7">
        <f t="shared" si="33"/>
        <v>6038</v>
      </c>
      <c r="AB206" s="7">
        <v>5826</v>
      </c>
      <c r="AD206" s="9">
        <f t="shared" si="34"/>
        <v>373.82000000000005</v>
      </c>
      <c r="AE206" s="9">
        <v>8738</v>
      </c>
    </row>
    <row r="207" spans="1:31" ht="15.5" x14ac:dyDescent="0.35">
      <c r="A207" s="13">
        <v>44310</v>
      </c>
      <c r="B207" s="7">
        <v>0</v>
      </c>
      <c r="C207" s="7">
        <f t="shared" si="36"/>
        <v>0</v>
      </c>
      <c r="D207" s="7">
        <f t="shared" si="37"/>
        <v>8</v>
      </c>
      <c r="E207" s="7">
        <v>74</v>
      </c>
      <c r="F207" s="7">
        <v>0</v>
      </c>
      <c r="G207" s="7">
        <f t="shared" si="38"/>
        <v>8.2100000000000009</v>
      </c>
      <c r="H207" s="7">
        <f t="shared" si="39"/>
        <v>204.92000000000002</v>
      </c>
      <c r="I207" s="7">
        <f t="shared" si="40"/>
        <v>1931</v>
      </c>
      <c r="J207" s="7">
        <f t="shared" si="41"/>
        <v>2896.5</v>
      </c>
      <c r="K207" s="7">
        <f t="shared" si="42"/>
        <v>3475.8</v>
      </c>
      <c r="L207" s="7">
        <f t="shared" si="43"/>
        <v>3862</v>
      </c>
      <c r="M207" s="7">
        <f t="shared" si="43"/>
        <v>191.33</v>
      </c>
      <c r="N207" s="9">
        <v>0</v>
      </c>
      <c r="O207" s="7"/>
      <c r="P207" s="9">
        <v>14.1</v>
      </c>
      <c r="Q207" s="7"/>
      <c r="R207" s="7">
        <f t="shared" si="35"/>
        <v>338.07000000000011</v>
      </c>
      <c r="S207" s="7"/>
      <c r="T207" s="7"/>
      <c r="U207" s="7"/>
      <c r="V207" s="7"/>
      <c r="W207" s="7">
        <v>776</v>
      </c>
      <c r="X207" s="7">
        <v>1164</v>
      </c>
      <c r="Y207" s="7">
        <v>1396.8</v>
      </c>
      <c r="Z207" s="7">
        <v>1552</v>
      </c>
      <c r="AA207" s="7">
        <f t="shared" si="33"/>
        <v>6038</v>
      </c>
      <c r="AB207" s="7">
        <v>5826</v>
      </c>
      <c r="AD207" s="9">
        <f t="shared" si="34"/>
        <v>373.82000000000005</v>
      </c>
      <c r="AE207" s="9">
        <v>8738</v>
      </c>
    </row>
    <row r="208" spans="1:31" ht="15.5" x14ac:dyDescent="0.35">
      <c r="A208" s="13">
        <v>44311</v>
      </c>
      <c r="B208" s="7">
        <v>0</v>
      </c>
      <c r="C208" s="7">
        <f t="shared" si="36"/>
        <v>0</v>
      </c>
      <c r="D208" s="7">
        <f t="shared" si="37"/>
        <v>8</v>
      </c>
      <c r="E208" s="7">
        <v>74</v>
      </c>
      <c r="F208" s="7">
        <v>0</v>
      </c>
      <c r="G208" s="7">
        <f t="shared" si="38"/>
        <v>8.2100000000000009</v>
      </c>
      <c r="H208" s="7">
        <f t="shared" si="39"/>
        <v>204.92000000000002</v>
      </c>
      <c r="I208" s="7">
        <f t="shared" si="40"/>
        <v>1931</v>
      </c>
      <c r="J208" s="7">
        <f t="shared" si="41"/>
        <v>2896.5</v>
      </c>
      <c r="K208" s="7">
        <f t="shared" si="42"/>
        <v>3475.8</v>
      </c>
      <c r="L208" s="7">
        <f t="shared" si="43"/>
        <v>3862</v>
      </c>
      <c r="M208" s="7">
        <f t="shared" si="43"/>
        <v>191.33</v>
      </c>
      <c r="N208" s="9">
        <v>0</v>
      </c>
      <c r="O208" s="7"/>
      <c r="P208" s="9">
        <v>14.1</v>
      </c>
      <c r="Q208" s="7"/>
      <c r="R208" s="7">
        <f t="shared" si="35"/>
        <v>338.07000000000011</v>
      </c>
      <c r="S208" s="7"/>
      <c r="T208" s="7"/>
      <c r="U208" s="7"/>
      <c r="V208" s="7"/>
      <c r="W208" s="7">
        <v>776</v>
      </c>
      <c r="X208" s="7">
        <v>1164</v>
      </c>
      <c r="Y208" s="7">
        <v>1396.8</v>
      </c>
      <c r="Z208" s="7">
        <v>1552</v>
      </c>
      <c r="AA208" s="7">
        <f t="shared" si="33"/>
        <v>6038</v>
      </c>
      <c r="AB208" s="7">
        <v>5826</v>
      </c>
      <c r="AD208" s="9">
        <f t="shared" si="34"/>
        <v>373.82000000000005</v>
      </c>
      <c r="AE208" s="9">
        <v>8738</v>
      </c>
    </row>
    <row r="209" spans="1:31" ht="15.5" x14ac:dyDescent="0.35">
      <c r="A209" s="13">
        <v>44312</v>
      </c>
      <c r="B209" s="7">
        <v>0</v>
      </c>
      <c r="C209" s="7">
        <f t="shared" si="36"/>
        <v>0</v>
      </c>
      <c r="D209" s="7">
        <f t="shared" si="37"/>
        <v>8</v>
      </c>
      <c r="E209" s="7">
        <v>74</v>
      </c>
      <c r="F209" s="7">
        <v>0</v>
      </c>
      <c r="G209" s="7">
        <f t="shared" si="38"/>
        <v>8.2100000000000009</v>
      </c>
      <c r="H209" s="7">
        <f t="shared" si="39"/>
        <v>204.92000000000002</v>
      </c>
      <c r="I209" s="7">
        <f t="shared" si="40"/>
        <v>1931</v>
      </c>
      <c r="J209" s="7">
        <f t="shared" si="41"/>
        <v>2896.5</v>
      </c>
      <c r="K209" s="7">
        <f t="shared" si="42"/>
        <v>3475.8</v>
      </c>
      <c r="L209" s="7">
        <f t="shared" si="43"/>
        <v>3862</v>
      </c>
      <c r="M209" s="7">
        <f t="shared" si="43"/>
        <v>191.33</v>
      </c>
      <c r="N209" s="9">
        <v>0</v>
      </c>
      <c r="O209" s="7"/>
      <c r="P209" s="9">
        <v>14.1</v>
      </c>
      <c r="Q209" s="7"/>
      <c r="R209" s="7">
        <f t="shared" si="35"/>
        <v>338.07000000000011</v>
      </c>
      <c r="S209" s="7"/>
      <c r="T209" s="7"/>
      <c r="U209" s="7"/>
      <c r="V209" s="7"/>
      <c r="W209" s="7">
        <v>776</v>
      </c>
      <c r="X209" s="7">
        <v>1164</v>
      </c>
      <c r="Y209" s="7">
        <v>1396.8</v>
      </c>
      <c r="Z209" s="7">
        <v>1552</v>
      </c>
      <c r="AA209" s="7">
        <f t="shared" si="33"/>
        <v>6038</v>
      </c>
      <c r="AB209" s="7">
        <v>5826</v>
      </c>
      <c r="AD209" s="9">
        <f t="shared" si="34"/>
        <v>373.82000000000005</v>
      </c>
      <c r="AE209" s="9">
        <v>8738</v>
      </c>
    </row>
    <row r="210" spans="1:31" ht="15.5" x14ac:dyDescent="0.35">
      <c r="A210" s="13">
        <v>44313</v>
      </c>
      <c r="B210" s="7">
        <v>0</v>
      </c>
      <c r="C210" s="7">
        <f t="shared" si="36"/>
        <v>0</v>
      </c>
      <c r="D210" s="7">
        <f t="shared" si="37"/>
        <v>8</v>
      </c>
      <c r="E210" s="7">
        <v>74</v>
      </c>
      <c r="F210" s="7">
        <v>0</v>
      </c>
      <c r="G210" s="7">
        <f t="shared" si="38"/>
        <v>8.2100000000000009</v>
      </c>
      <c r="H210" s="7">
        <f t="shared" si="39"/>
        <v>204.92000000000002</v>
      </c>
      <c r="I210" s="7">
        <f t="shared" si="40"/>
        <v>1931</v>
      </c>
      <c r="J210" s="7">
        <f t="shared" si="41"/>
        <v>2896.5</v>
      </c>
      <c r="K210" s="7">
        <f t="shared" si="42"/>
        <v>3475.8</v>
      </c>
      <c r="L210" s="7">
        <f t="shared" si="43"/>
        <v>3862</v>
      </c>
      <c r="M210" s="7">
        <f t="shared" si="43"/>
        <v>191.33</v>
      </c>
      <c r="N210" s="9">
        <v>0</v>
      </c>
      <c r="O210" s="7"/>
      <c r="P210" s="9">
        <v>14.1</v>
      </c>
      <c r="Q210" s="7"/>
      <c r="R210" s="7">
        <f t="shared" si="35"/>
        <v>338.07000000000011</v>
      </c>
      <c r="S210" s="7"/>
      <c r="T210" s="7"/>
      <c r="U210" s="7"/>
      <c r="V210" s="7"/>
      <c r="W210" s="7">
        <v>776</v>
      </c>
      <c r="X210" s="7">
        <v>1164</v>
      </c>
      <c r="Y210" s="7">
        <v>1396.8</v>
      </c>
      <c r="Z210" s="7">
        <v>1552</v>
      </c>
      <c r="AA210" s="7">
        <f t="shared" si="33"/>
        <v>6038</v>
      </c>
      <c r="AB210" s="7">
        <v>5826</v>
      </c>
      <c r="AD210" s="9">
        <f t="shared" si="34"/>
        <v>373.82000000000005</v>
      </c>
      <c r="AE210" s="9">
        <v>8738</v>
      </c>
    </row>
    <row r="211" spans="1:31" ht="15.5" x14ac:dyDescent="0.35">
      <c r="A211" s="13">
        <v>44314</v>
      </c>
      <c r="B211" s="7">
        <v>0</v>
      </c>
      <c r="C211" s="7">
        <f t="shared" si="36"/>
        <v>0</v>
      </c>
      <c r="D211" s="7">
        <f t="shared" si="37"/>
        <v>8</v>
      </c>
      <c r="E211" s="7">
        <v>74</v>
      </c>
      <c r="F211" s="7">
        <v>0</v>
      </c>
      <c r="G211" s="7">
        <f t="shared" si="38"/>
        <v>8.2100000000000009</v>
      </c>
      <c r="H211" s="7">
        <f t="shared" si="39"/>
        <v>204.92000000000002</v>
      </c>
      <c r="I211" s="7">
        <f t="shared" si="40"/>
        <v>1931</v>
      </c>
      <c r="J211" s="7">
        <f t="shared" si="41"/>
        <v>2896.5</v>
      </c>
      <c r="K211" s="7">
        <f t="shared" si="42"/>
        <v>3475.8</v>
      </c>
      <c r="L211" s="7">
        <f t="shared" si="43"/>
        <v>3862</v>
      </c>
      <c r="M211" s="7">
        <f t="shared" si="43"/>
        <v>191.33</v>
      </c>
      <c r="N211" s="9">
        <v>0</v>
      </c>
      <c r="O211" s="7"/>
      <c r="P211" s="9">
        <v>14.1</v>
      </c>
      <c r="Q211" s="7"/>
      <c r="R211" s="7">
        <f t="shared" si="35"/>
        <v>338.07000000000011</v>
      </c>
      <c r="S211" s="7"/>
      <c r="T211" s="7"/>
      <c r="U211" s="7"/>
      <c r="V211" s="7"/>
      <c r="W211" s="7">
        <v>776</v>
      </c>
      <c r="X211" s="7">
        <v>1164</v>
      </c>
      <c r="Y211" s="7">
        <v>1396.8</v>
      </c>
      <c r="Z211" s="7">
        <v>1552</v>
      </c>
      <c r="AA211" s="7">
        <f t="shared" si="33"/>
        <v>6038</v>
      </c>
      <c r="AB211" s="7">
        <v>5826</v>
      </c>
      <c r="AD211" s="9">
        <f t="shared" si="34"/>
        <v>373.82000000000005</v>
      </c>
      <c r="AE211" s="9">
        <v>8738</v>
      </c>
    </row>
    <row r="212" spans="1:31" ht="15.5" x14ac:dyDescent="0.35">
      <c r="A212" s="13">
        <v>44315</v>
      </c>
      <c r="B212" s="7">
        <v>0</v>
      </c>
      <c r="C212" s="7">
        <f t="shared" si="36"/>
        <v>0</v>
      </c>
      <c r="D212" s="7">
        <f t="shared" si="37"/>
        <v>8</v>
      </c>
      <c r="E212" s="7">
        <v>74</v>
      </c>
      <c r="F212" s="7">
        <v>0</v>
      </c>
      <c r="G212" s="7">
        <f t="shared" si="38"/>
        <v>8.2100000000000009</v>
      </c>
      <c r="H212" s="7">
        <f t="shared" si="39"/>
        <v>204.92000000000002</v>
      </c>
      <c r="I212" s="7">
        <f t="shared" si="40"/>
        <v>1931</v>
      </c>
      <c r="J212" s="7">
        <f t="shared" si="41"/>
        <v>2896.5</v>
      </c>
      <c r="K212" s="7">
        <f t="shared" si="42"/>
        <v>3475.8</v>
      </c>
      <c r="L212" s="7">
        <f t="shared" si="43"/>
        <v>3862</v>
      </c>
      <c r="M212" s="7">
        <f t="shared" si="43"/>
        <v>191.33</v>
      </c>
      <c r="N212" s="9">
        <v>0</v>
      </c>
      <c r="O212" s="7"/>
      <c r="P212" s="9">
        <v>14.1</v>
      </c>
      <c r="Q212" s="7"/>
      <c r="R212" s="7">
        <f t="shared" si="35"/>
        <v>338.07000000000011</v>
      </c>
      <c r="S212" s="7"/>
      <c r="T212" s="7"/>
      <c r="U212" s="7"/>
      <c r="V212" s="7"/>
      <c r="W212" s="7">
        <v>776</v>
      </c>
      <c r="X212" s="7">
        <v>1164</v>
      </c>
      <c r="Y212" s="7">
        <v>1396.8</v>
      </c>
      <c r="Z212" s="7">
        <v>1552</v>
      </c>
      <c r="AA212" s="7">
        <f t="shared" si="33"/>
        <v>6038</v>
      </c>
      <c r="AB212" s="7">
        <v>5826</v>
      </c>
      <c r="AD212" s="9">
        <f t="shared" si="34"/>
        <v>373.82000000000005</v>
      </c>
      <c r="AE212" s="9">
        <v>8738</v>
      </c>
    </row>
    <row r="213" spans="1:31" ht="15.5" x14ac:dyDescent="0.35">
      <c r="A213" s="13">
        <v>44316</v>
      </c>
      <c r="B213" s="7">
        <v>0</v>
      </c>
      <c r="C213" s="7">
        <f t="shared" si="36"/>
        <v>0</v>
      </c>
      <c r="D213" s="7">
        <f t="shared" si="37"/>
        <v>8</v>
      </c>
      <c r="E213" s="7">
        <v>74</v>
      </c>
      <c r="F213" s="7">
        <v>0</v>
      </c>
      <c r="G213" s="7">
        <f t="shared" si="38"/>
        <v>8.2100000000000009</v>
      </c>
      <c r="H213" s="7">
        <f t="shared" si="39"/>
        <v>204.92000000000002</v>
      </c>
      <c r="I213" s="7">
        <f t="shared" si="40"/>
        <v>1931</v>
      </c>
      <c r="J213" s="7">
        <f t="shared" si="41"/>
        <v>2896.5</v>
      </c>
      <c r="K213" s="7">
        <f t="shared" si="42"/>
        <v>3475.8</v>
      </c>
      <c r="L213" s="7">
        <f t="shared" si="43"/>
        <v>3862</v>
      </c>
      <c r="M213" s="7">
        <f t="shared" si="43"/>
        <v>191.33</v>
      </c>
      <c r="N213" s="9">
        <v>0</v>
      </c>
      <c r="O213" s="7"/>
      <c r="P213" s="9">
        <v>14.1</v>
      </c>
      <c r="Q213" s="7"/>
      <c r="R213" s="7">
        <f t="shared" si="35"/>
        <v>338.07000000000011</v>
      </c>
      <c r="S213" s="7"/>
      <c r="T213" s="7"/>
      <c r="U213" s="7"/>
      <c r="V213" s="7"/>
      <c r="W213" s="7">
        <v>776</v>
      </c>
      <c r="X213" s="7">
        <v>1164</v>
      </c>
      <c r="Y213" s="7">
        <v>1396.8</v>
      </c>
      <c r="Z213" s="7">
        <v>1552</v>
      </c>
      <c r="AA213" s="7">
        <f t="shared" si="33"/>
        <v>6038</v>
      </c>
      <c r="AB213" s="7">
        <v>5826</v>
      </c>
      <c r="AD213" s="9">
        <f t="shared" si="34"/>
        <v>373.82000000000005</v>
      </c>
      <c r="AE213" s="9">
        <v>8738</v>
      </c>
    </row>
    <row r="214" spans="1:31" ht="15.5" x14ac:dyDescent="0.35">
      <c r="A214" s="13">
        <v>44317</v>
      </c>
      <c r="B214" s="7">
        <v>0</v>
      </c>
      <c r="C214" s="7">
        <f t="shared" si="36"/>
        <v>0</v>
      </c>
      <c r="D214" s="7">
        <f t="shared" si="37"/>
        <v>8</v>
      </c>
      <c r="E214" s="7">
        <v>74</v>
      </c>
      <c r="F214" s="7">
        <v>0</v>
      </c>
      <c r="G214" s="7">
        <f t="shared" si="38"/>
        <v>8.2100000000000009</v>
      </c>
      <c r="H214" s="7">
        <f t="shared" si="39"/>
        <v>204.92000000000002</v>
      </c>
      <c r="I214" s="7">
        <f t="shared" si="40"/>
        <v>1931</v>
      </c>
      <c r="J214" s="7">
        <f t="shared" si="41"/>
        <v>2896.5</v>
      </c>
      <c r="K214" s="7">
        <f t="shared" si="42"/>
        <v>3475.8</v>
      </c>
      <c r="L214" s="7">
        <f t="shared" si="43"/>
        <v>3862</v>
      </c>
      <c r="M214" s="7">
        <f t="shared" si="43"/>
        <v>191.33</v>
      </c>
      <c r="N214" s="9">
        <v>0</v>
      </c>
      <c r="O214" s="7"/>
      <c r="P214" s="9">
        <v>14.1</v>
      </c>
      <c r="Q214" s="7"/>
      <c r="R214" s="7">
        <f t="shared" si="35"/>
        <v>338.07000000000011</v>
      </c>
      <c r="S214" s="7"/>
      <c r="T214" s="7"/>
      <c r="U214" s="7"/>
      <c r="V214" s="7"/>
      <c r="W214" s="7">
        <v>776</v>
      </c>
      <c r="X214" s="7">
        <v>1164</v>
      </c>
      <c r="Y214" s="7">
        <v>1396.8</v>
      </c>
      <c r="Z214" s="7">
        <v>1552</v>
      </c>
      <c r="AA214" s="7">
        <f t="shared" si="33"/>
        <v>6038</v>
      </c>
      <c r="AB214" s="7">
        <v>5826</v>
      </c>
      <c r="AD214" s="9">
        <f t="shared" si="34"/>
        <v>373.82000000000005</v>
      </c>
      <c r="AE214" s="9">
        <v>8738</v>
      </c>
    </row>
    <row r="215" spans="1:31" ht="15.5" x14ac:dyDescent="0.35">
      <c r="A215" s="13">
        <v>44318</v>
      </c>
      <c r="B215" s="7">
        <v>0</v>
      </c>
      <c r="C215" s="7">
        <f t="shared" si="36"/>
        <v>0</v>
      </c>
      <c r="D215" s="7">
        <f t="shared" si="37"/>
        <v>8</v>
      </c>
      <c r="E215" s="7">
        <v>74</v>
      </c>
      <c r="F215" s="7">
        <v>0</v>
      </c>
      <c r="G215" s="7">
        <f t="shared" si="38"/>
        <v>8.2100000000000009</v>
      </c>
      <c r="H215" s="7">
        <f t="shared" si="39"/>
        <v>204.92000000000002</v>
      </c>
      <c r="I215" s="7">
        <f t="shared" si="40"/>
        <v>1931</v>
      </c>
      <c r="J215" s="7">
        <f t="shared" si="41"/>
        <v>2896.5</v>
      </c>
      <c r="K215" s="7">
        <f t="shared" si="42"/>
        <v>3475.8</v>
      </c>
      <c r="L215" s="7">
        <f t="shared" si="43"/>
        <v>3862</v>
      </c>
      <c r="M215" s="7">
        <f t="shared" si="43"/>
        <v>191.33</v>
      </c>
      <c r="N215" s="9">
        <v>0</v>
      </c>
      <c r="O215" s="7"/>
      <c r="P215" s="9">
        <v>14.1</v>
      </c>
      <c r="Q215" s="7"/>
      <c r="R215" s="7">
        <f t="shared" si="35"/>
        <v>338.07000000000011</v>
      </c>
      <c r="S215" s="7"/>
      <c r="T215" s="7"/>
      <c r="U215" s="7"/>
      <c r="V215" s="7"/>
      <c r="W215" s="7">
        <v>776</v>
      </c>
      <c r="X215" s="7">
        <v>1164</v>
      </c>
      <c r="Y215" s="7">
        <v>1396.8</v>
      </c>
      <c r="Z215" s="7">
        <v>1552</v>
      </c>
      <c r="AA215" s="7">
        <f t="shared" si="33"/>
        <v>6038</v>
      </c>
      <c r="AB215" s="7">
        <v>5826</v>
      </c>
      <c r="AD215" s="9">
        <f t="shared" si="34"/>
        <v>373.82000000000005</v>
      </c>
      <c r="AE215" s="9">
        <v>8738</v>
      </c>
    </row>
    <row r="216" spans="1:31" ht="15.5" x14ac:dyDescent="0.35">
      <c r="A216" s="13">
        <v>44319</v>
      </c>
      <c r="B216" s="7">
        <v>0</v>
      </c>
      <c r="C216" s="7">
        <f t="shared" si="36"/>
        <v>0</v>
      </c>
      <c r="D216" s="7">
        <f t="shared" si="37"/>
        <v>8</v>
      </c>
      <c r="E216" s="7">
        <v>74</v>
      </c>
      <c r="F216" s="7">
        <v>0</v>
      </c>
      <c r="G216" s="7">
        <f t="shared" si="38"/>
        <v>8.2100000000000009</v>
      </c>
      <c r="H216" s="7">
        <f t="shared" si="39"/>
        <v>204.92000000000002</v>
      </c>
      <c r="I216" s="7">
        <f t="shared" si="40"/>
        <v>1931</v>
      </c>
      <c r="J216" s="7">
        <f t="shared" si="41"/>
        <v>2896.5</v>
      </c>
      <c r="K216" s="7">
        <f t="shared" si="42"/>
        <v>3475.8</v>
      </c>
      <c r="L216" s="7">
        <f t="shared" si="43"/>
        <v>3862</v>
      </c>
      <c r="M216" s="7">
        <f t="shared" si="43"/>
        <v>191.33</v>
      </c>
      <c r="N216" s="9">
        <v>0</v>
      </c>
      <c r="O216" s="7"/>
      <c r="P216" s="9">
        <v>14.1</v>
      </c>
      <c r="Q216" s="7"/>
      <c r="R216" s="7">
        <f t="shared" si="35"/>
        <v>338.07000000000011</v>
      </c>
      <c r="S216" s="7"/>
      <c r="T216" s="7"/>
      <c r="U216" s="7"/>
      <c r="V216" s="7"/>
      <c r="W216" s="7">
        <v>776</v>
      </c>
      <c r="X216" s="7">
        <v>1164</v>
      </c>
      <c r="Y216" s="7">
        <v>1396.8</v>
      </c>
      <c r="Z216" s="7">
        <v>1552</v>
      </c>
      <c r="AA216" s="7">
        <f t="shared" si="33"/>
        <v>6038</v>
      </c>
      <c r="AB216" s="7">
        <v>5826</v>
      </c>
      <c r="AD216" s="9">
        <f t="shared" si="34"/>
        <v>373.82000000000005</v>
      </c>
      <c r="AE216" s="9">
        <v>8738</v>
      </c>
    </row>
    <row r="217" spans="1:31" ht="15.5" x14ac:dyDescent="0.35">
      <c r="A217" s="13">
        <v>44320</v>
      </c>
      <c r="B217" s="7">
        <v>0</v>
      </c>
      <c r="C217" s="7">
        <f t="shared" si="36"/>
        <v>0</v>
      </c>
      <c r="D217" s="7">
        <f t="shared" si="37"/>
        <v>8</v>
      </c>
      <c r="E217" s="7">
        <v>74</v>
      </c>
      <c r="F217" s="7">
        <v>0</v>
      </c>
      <c r="G217" s="7">
        <f t="shared" si="38"/>
        <v>8.2100000000000009</v>
      </c>
      <c r="H217" s="7">
        <f t="shared" si="39"/>
        <v>204.92000000000002</v>
      </c>
      <c r="I217" s="7">
        <f t="shared" si="40"/>
        <v>1931</v>
      </c>
      <c r="J217" s="7">
        <f t="shared" si="41"/>
        <v>2896.5</v>
      </c>
      <c r="K217" s="7">
        <f t="shared" si="42"/>
        <v>3475.8</v>
      </c>
      <c r="L217" s="7">
        <f t="shared" si="43"/>
        <v>3862</v>
      </c>
      <c r="M217" s="7">
        <f t="shared" si="43"/>
        <v>191.33</v>
      </c>
      <c r="N217" s="9">
        <v>0</v>
      </c>
      <c r="O217" s="7"/>
      <c r="P217" s="9">
        <v>14.1</v>
      </c>
      <c r="Q217" s="7"/>
      <c r="R217" s="7">
        <f t="shared" si="35"/>
        <v>338.07000000000011</v>
      </c>
      <c r="S217" s="7"/>
      <c r="T217" s="7"/>
      <c r="U217" s="7"/>
      <c r="V217" s="7"/>
      <c r="W217" s="7">
        <v>776</v>
      </c>
      <c r="X217" s="7">
        <v>1164</v>
      </c>
      <c r="Y217" s="7">
        <v>1396.8</v>
      </c>
      <c r="Z217" s="7">
        <v>1552</v>
      </c>
      <c r="AA217" s="7">
        <f t="shared" si="33"/>
        <v>6038</v>
      </c>
      <c r="AB217" s="7">
        <v>5826</v>
      </c>
      <c r="AD217" s="9">
        <f t="shared" si="34"/>
        <v>373.82000000000005</v>
      </c>
      <c r="AE217" s="9">
        <v>8738</v>
      </c>
    </row>
    <row r="218" spans="1:31" ht="15.5" x14ac:dyDescent="0.35">
      <c r="A218" s="13">
        <v>44321</v>
      </c>
      <c r="B218" s="7">
        <v>0</v>
      </c>
      <c r="C218" s="7">
        <f t="shared" si="36"/>
        <v>0</v>
      </c>
      <c r="D218" s="7">
        <f t="shared" si="37"/>
        <v>8</v>
      </c>
      <c r="E218" s="7">
        <v>74</v>
      </c>
      <c r="F218" s="7">
        <v>0</v>
      </c>
      <c r="G218" s="7">
        <f t="shared" si="38"/>
        <v>8.2100000000000009</v>
      </c>
      <c r="H218" s="7">
        <f t="shared" si="39"/>
        <v>204.92000000000002</v>
      </c>
      <c r="I218" s="7">
        <f t="shared" si="40"/>
        <v>1931</v>
      </c>
      <c r="J218" s="7">
        <f t="shared" si="41"/>
        <v>2896.5</v>
      </c>
      <c r="K218" s="7">
        <f t="shared" si="42"/>
        <v>3475.8</v>
      </c>
      <c r="L218" s="7">
        <f t="shared" si="43"/>
        <v>3862</v>
      </c>
      <c r="M218" s="7">
        <f t="shared" si="43"/>
        <v>191.33</v>
      </c>
      <c r="N218" s="9">
        <v>12.99</v>
      </c>
      <c r="O218" s="7"/>
      <c r="P218" s="9">
        <v>27.09</v>
      </c>
      <c r="Q218" s="7"/>
      <c r="R218" s="7">
        <f t="shared" si="35"/>
        <v>351.06000000000012</v>
      </c>
      <c r="S218" s="7"/>
      <c r="T218" s="7"/>
      <c r="U218" s="7"/>
      <c r="V218" s="7"/>
      <c r="W218" s="7">
        <v>776</v>
      </c>
      <c r="X218" s="7">
        <v>1164</v>
      </c>
      <c r="Y218" s="7">
        <v>1396.8</v>
      </c>
      <c r="Z218" s="7">
        <v>1552</v>
      </c>
      <c r="AA218" s="7">
        <f t="shared" si="33"/>
        <v>6038</v>
      </c>
      <c r="AB218" s="7">
        <v>5826</v>
      </c>
      <c r="AD218" s="9">
        <f t="shared" si="34"/>
        <v>373.82000000000005</v>
      </c>
      <c r="AE218" s="9">
        <v>8738</v>
      </c>
    </row>
    <row r="219" spans="1:31" ht="15.5" x14ac:dyDescent="0.35">
      <c r="A219" s="13">
        <v>44322</v>
      </c>
      <c r="B219" s="7">
        <v>0</v>
      </c>
      <c r="C219" s="7">
        <f t="shared" si="36"/>
        <v>0</v>
      </c>
      <c r="D219" s="7">
        <f t="shared" si="37"/>
        <v>8</v>
      </c>
      <c r="E219" s="7">
        <v>74</v>
      </c>
      <c r="F219" s="7">
        <v>0</v>
      </c>
      <c r="G219" s="7">
        <f t="shared" si="38"/>
        <v>8.2100000000000009</v>
      </c>
      <c r="H219" s="7">
        <f t="shared" si="39"/>
        <v>204.92000000000002</v>
      </c>
      <c r="I219" s="7">
        <f t="shared" si="40"/>
        <v>1931</v>
      </c>
      <c r="J219" s="7">
        <f t="shared" si="41"/>
        <v>2896.5</v>
      </c>
      <c r="K219" s="7">
        <f t="shared" si="42"/>
        <v>3475.8</v>
      </c>
      <c r="L219" s="7">
        <f t="shared" si="43"/>
        <v>3862</v>
      </c>
      <c r="M219" s="7">
        <f t="shared" si="43"/>
        <v>191.33</v>
      </c>
      <c r="N219" s="9">
        <v>0</v>
      </c>
      <c r="O219" s="7"/>
      <c r="P219" s="9">
        <v>27.09</v>
      </c>
      <c r="Q219" s="7"/>
      <c r="R219" s="7">
        <f t="shared" si="35"/>
        <v>351.06000000000012</v>
      </c>
      <c r="S219" s="7"/>
      <c r="T219" s="7"/>
      <c r="U219" s="7"/>
      <c r="V219" s="7"/>
      <c r="W219" s="7">
        <v>776</v>
      </c>
      <c r="X219" s="7">
        <v>1164</v>
      </c>
      <c r="Y219" s="7">
        <v>1396.8</v>
      </c>
      <c r="Z219" s="7">
        <v>1552</v>
      </c>
      <c r="AA219" s="7">
        <f t="shared" si="33"/>
        <v>6038</v>
      </c>
      <c r="AB219" s="7">
        <v>5826</v>
      </c>
      <c r="AD219" s="9">
        <f t="shared" si="34"/>
        <v>373.82000000000005</v>
      </c>
      <c r="AE219" s="9">
        <v>8738</v>
      </c>
    </row>
    <row r="220" spans="1:31" ht="15.5" x14ac:dyDescent="0.35">
      <c r="A220" s="13">
        <v>44323</v>
      </c>
      <c r="B220" s="7">
        <v>0</v>
      </c>
      <c r="C220" s="7">
        <f t="shared" si="36"/>
        <v>0</v>
      </c>
      <c r="D220" s="7">
        <f t="shared" si="37"/>
        <v>8</v>
      </c>
      <c r="E220" s="7">
        <v>74</v>
      </c>
      <c r="F220" s="7">
        <v>0</v>
      </c>
      <c r="G220" s="7">
        <f t="shared" si="38"/>
        <v>8.2100000000000009</v>
      </c>
      <c r="H220" s="7">
        <f t="shared" si="39"/>
        <v>204.92000000000002</v>
      </c>
      <c r="I220" s="7">
        <f t="shared" si="40"/>
        <v>1931</v>
      </c>
      <c r="J220" s="7">
        <f t="shared" si="41"/>
        <v>2896.5</v>
      </c>
      <c r="K220" s="7">
        <f t="shared" si="42"/>
        <v>3475.8</v>
      </c>
      <c r="L220" s="7">
        <f t="shared" si="43"/>
        <v>3862</v>
      </c>
      <c r="M220" s="7">
        <f t="shared" si="43"/>
        <v>191.33</v>
      </c>
      <c r="N220" s="9">
        <v>2.72</v>
      </c>
      <c r="O220" s="7"/>
      <c r="P220" s="9">
        <v>29.81</v>
      </c>
      <c r="Q220" s="7"/>
      <c r="R220" s="7">
        <f t="shared" si="35"/>
        <v>353.78000000000014</v>
      </c>
      <c r="S220" s="7"/>
      <c r="T220" s="7"/>
      <c r="U220" s="7"/>
      <c r="V220" s="7"/>
      <c r="W220" s="7">
        <v>776</v>
      </c>
      <c r="X220" s="7">
        <v>1164</v>
      </c>
      <c r="Y220" s="7">
        <v>1396.8</v>
      </c>
      <c r="Z220" s="7">
        <v>1552</v>
      </c>
      <c r="AA220" s="7">
        <f t="shared" si="33"/>
        <v>6038</v>
      </c>
      <c r="AB220" s="7">
        <v>5826</v>
      </c>
      <c r="AD220" s="9">
        <f t="shared" si="34"/>
        <v>373.82000000000005</v>
      </c>
      <c r="AE220" s="9">
        <v>8738</v>
      </c>
    </row>
    <row r="221" spans="1:31" ht="15.5" x14ac:dyDescent="0.35">
      <c r="A221" s="13">
        <v>44324</v>
      </c>
      <c r="B221" s="7">
        <v>0</v>
      </c>
      <c r="C221" s="7">
        <f t="shared" si="36"/>
        <v>0</v>
      </c>
      <c r="D221" s="7">
        <f t="shared" si="37"/>
        <v>8</v>
      </c>
      <c r="E221" s="7">
        <v>74</v>
      </c>
      <c r="F221" s="7">
        <v>0</v>
      </c>
      <c r="G221" s="7">
        <f t="shared" si="38"/>
        <v>8.2100000000000009</v>
      </c>
      <c r="H221" s="7">
        <f t="shared" si="39"/>
        <v>204.92000000000002</v>
      </c>
      <c r="I221" s="7">
        <f t="shared" si="40"/>
        <v>1931</v>
      </c>
      <c r="J221" s="7">
        <f t="shared" si="41"/>
        <v>2896.5</v>
      </c>
      <c r="K221" s="7">
        <f t="shared" si="42"/>
        <v>3475.8</v>
      </c>
      <c r="L221" s="7">
        <f t="shared" si="43"/>
        <v>3862</v>
      </c>
      <c r="M221" s="7">
        <f t="shared" si="43"/>
        <v>191.33</v>
      </c>
      <c r="N221" s="9">
        <v>0</v>
      </c>
      <c r="O221" s="7"/>
      <c r="P221" s="9">
        <v>29.81</v>
      </c>
      <c r="Q221" s="7"/>
      <c r="R221" s="7">
        <f t="shared" si="35"/>
        <v>353.78000000000014</v>
      </c>
      <c r="S221" s="7"/>
      <c r="T221" s="7"/>
      <c r="U221" s="7"/>
      <c r="V221" s="7"/>
      <c r="W221" s="7">
        <v>776</v>
      </c>
      <c r="X221" s="7">
        <v>1164</v>
      </c>
      <c r="Y221" s="7">
        <v>1396.8</v>
      </c>
      <c r="Z221" s="7">
        <v>1552</v>
      </c>
      <c r="AA221" s="7">
        <f t="shared" si="33"/>
        <v>6038</v>
      </c>
      <c r="AB221" s="7">
        <v>5826</v>
      </c>
      <c r="AD221" s="9">
        <f t="shared" si="34"/>
        <v>373.82000000000005</v>
      </c>
      <c r="AE221" s="9">
        <v>8738</v>
      </c>
    </row>
    <row r="222" spans="1:31" ht="15.5" x14ac:dyDescent="0.35">
      <c r="A222" s="13">
        <v>44325</v>
      </c>
      <c r="B222" s="7">
        <v>0</v>
      </c>
      <c r="C222" s="7">
        <f t="shared" si="36"/>
        <v>0</v>
      </c>
      <c r="D222" s="7">
        <f t="shared" si="37"/>
        <v>8</v>
      </c>
      <c r="E222" s="7">
        <v>74</v>
      </c>
      <c r="F222" s="7">
        <v>0</v>
      </c>
      <c r="G222" s="7">
        <f t="shared" si="38"/>
        <v>8.2100000000000009</v>
      </c>
      <c r="H222" s="7">
        <f t="shared" si="39"/>
        <v>204.92000000000002</v>
      </c>
      <c r="I222" s="7">
        <f t="shared" si="40"/>
        <v>1931</v>
      </c>
      <c r="J222" s="7">
        <f t="shared" si="41"/>
        <v>2896.5</v>
      </c>
      <c r="K222" s="7">
        <f t="shared" si="42"/>
        <v>3475.8</v>
      </c>
      <c r="L222" s="7">
        <f t="shared" si="43"/>
        <v>3862</v>
      </c>
      <c r="M222" s="7">
        <f t="shared" si="43"/>
        <v>191.33</v>
      </c>
      <c r="N222" s="9">
        <v>0</v>
      </c>
      <c r="O222" s="7"/>
      <c r="P222" s="9">
        <v>29.81</v>
      </c>
      <c r="Q222" s="7"/>
      <c r="R222" s="7">
        <f t="shared" si="35"/>
        <v>353.78000000000014</v>
      </c>
      <c r="S222" s="7"/>
      <c r="T222" s="7"/>
      <c r="U222" s="7"/>
      <c r="V222" s="7"/>
      <c r="W222" s="7">
        <v>776</v>
      </c>
      <c r="X222" s="7">
        <v>1164</v>
      </c>
      <c r="Y222" s="7">
        <v>1396.8</v>
      </c>
      <c r="Z222" s="7">
        <v>1552</v>
      </c>
      <c r="AA222" s="7">
        <f t="shared" si="33"/>
        <v>6038</v>
      </c>
      <c r="AB222" s="7">
        <v>5826</v>
      </c>
      <c r="AD222" s="9">
        <f t="shared" si="34"/>
        <v>373.82000000000005</v>
      </c>
      <c r="AE222" s="9">
        <v>8738</v>
      </c>
    </row>
    <row r="223" spans="1:31" ht="15.5" x14ac:dyDescent="0.35">
      <c r="A223" s="13">
        <v>44326</v>
      </c>
      <c r="B223" s="7">
        <v>0</v>
      </c>
      <c r="C223" s="7">
        <f t="shared" si="36"/>
        <v>0</v>
      </c>
      <c r="D223" s="7">
        <f t="shared" si="37"/>
        <v>8</v>
      </c>
      <c r="E223" s="7">
        <v>74</v>
      </c>
      <c r="F223" s="7">
        <v>0</v>
      </c>
      <c r="G223" s="7">
        <f t="shared" si="38"/>
        <v>8.2100000000000009</v>
      </c>
      <c r="H223" s="7">
        <f t="shared" si="39"/>
        <v>204.92000000000002</v>
      </c>
      <c r="I223" s="7">
        <f t="shared" si="40"/>
        <v>1931</v>
      </c>
      <c r="J223" s="7">
        <f t="shared" si="41"/>
        <v>2896.5</v>
      </c>
      <c r="K223" s="7">
        <f t="shared" si="42"/>
        <v>3475.8</v>
      </c>
      <c r="L223" s="7">
        <f t="shared" si="43"/>
        <v>3862</v>
      </c>
      <c r="M223" s="7">
        <f t="shared" si="43"/>
        <v>191.33</v>
      </c>
      <c r="N223" s="9">
        <v>0</v>
      </c>
      <c r="O223" s="7"/>
      <c r="P223" s="9">
        <v>29.81</v>
      </c>
      <c r="Q223" s="7"/>
      <c r="R223" s="7">
        <f t="shared" si="35"/>
        <v>353.78000000000014</v>
      </c>
      <c r="S223" s="7"/>
      <c r="T223" s="7"/>
      <c r="U223" s="7"/>
      <c r="V223" s="7"/>
      <c r="W223" s="7">
        <v>776</v>
      </c>
      <c r="X223" s="7">
        <v>1164</v>
      </c>
      <c r="Y223" s="7">
        <v>1396.8</v>
      </c>
      <c r="Z223" s="7">
        <v>1552</v>
      </c>
      <c r="AA223" s="7">
        <f t="shared" si="33"/>
        <v>6038</v>
      </c>
      <c r="AB223" s="7">
        <v>5826</v>
      </c>
      <c r="AD223" s="9">
        <f t="shared" si="34"/>
        <v>373.82000000000005</v>
      </c>
      <c r="AE223" s="9">
        <v>8738</v>
      </c>
    </row>
    <row r="224" spans="1:31" ht="15.5" x14ac:dyDescent="0.35">
      <c r="A224" s="13">
        <v>44327</v>
      </c>
      <c r="B224" s="7">
        <v>0</v>
      </c>
      <c r="C224" s="7">
        <f t="shared" si="36"/>
        <v>0</v>
      </c>
      <c r="D224" s="7">
        <f t="shared" si="37"/>
        <v>8</v>
      </c>
      <c r="E224" s="7">
        <v>74</v>
      </c>
      <c r="F224" s="7">
        <v>0</v>
      </c>
      <c r="G224" s="7">
        <f t="shared" si="38"/>
        <v>8.2100000000000009</v>
      </c>
      <c r="H224" s="7">
        <f t="shared" si="39"/>
        <v>204.92000000000002</v>
      </c>
      <c r="I224" s="7">
        <f t="shared" si="40"/>
        <v>1931</v>
      </c>
      <c r="J224" s="7">
        <f t="shared" si="41"/>
        <v>2896.5</v>
      </c>
      <c r="K224" s="7">
        <f t="shared" si="42"/>
        <v>3475.8</v>
      </c>
      <c r="L224" s="7">
        <f t="shared" si="43"/>
        <v>3862</v>
      </c>
      <c r="M224" s="7">
        <f t="shared" si="43"/>
        <v>191.33</v>
      </c>
      <c r="N224" s="9">
        <v>0</v>
      </c>
      <c r="O224" s="7"/>
      <c r="P224" s="9">
        <v>29.81</v>
      </c>
      <c r="Q224" s="7"/>
      <c r="R224" s="7">
        <f t="shared" si="35"/>
        <v>353.78000000000014</v>
      </c>
      <c r="S224" s="7"/>
      <c r="T224" s="7"/>
      <c r="U224" s="7"/>
      <c r="V224" s="7"/>
      <c r="W224" s="7">
        <v>776</v>
      </c>
      <c r="X224" s="7">
        <v>1164</v>
      </c>
      <c r="Y224" s="7">
        <v>1396.8</v>
      </c>
      <c r="Z224" s="7">
        <v>1552</v>
      </c>
      <c r="AA224" s="7">
        <f t="shared" si="33"/>
        <v>6038</v>
      </c>
      <c r="AB224" s="7">
        <v>5826</v>
      </c>
      <c r="AD224" s="9">
        <f t="shared" si="34"/>
        <v>373.82000000000005</v>
      </c>
      <c r="AE224" s="9">
        <v>8738</v>
      </c>
    </row>
    <row r="225" spans="1:31" ht="15.5" x14ac:dyDescent="0.35">
      <c r="A225" s="13">
        <v>44328</v>
      </c>
      <c r="B225" s="7">
        <v>0</v>
      </c>
      <c r="C225" s="7">
        <f t="shared" si="36"/>
        <v>0</v>
      </c>
      <c r="D225" s="7">
        <f t="shared" si="37"/>
        <v>8</v>
      </c>
      <c r="E225" s="7">
        <v>74</v>
      </c>
      <c r="F225" s="7">
        <v>0</v>
      </c>
      <c r="G225" s="7">
        <f t="shared" si="38"/>
        <v>8.2100000000000009</v>
      </c>
      <c r="H225" s="7">
        <f t="shared" si="39"/>
        <v>204.92000000000002</v>
      </c>
      <c r="I225" s="7">
        <f t="shared" si="40"/>
        <v>1931</v>
      </c>
      <c r="J225" s="7">
        <f t="shared" si="41"/>
        <v>2896.5</v>
      </c>
      <c r="K225" s="7">
        <f t="shared" si="42"/>
        <v>3475.8</v>
      </c>
      <c r="L225" s="7">
        <f t="shared" si="43"/>
        <v>3862</v>
      </c>
      <c r="M225" s="7">
        <f t="shared" si="43"/>
        <v>191.33</v>
      </c>
      <c r="N225" s="9">
        <v>17.32</v>
      </c>
      <c r="O225" s="7"/>
      <c r="P225" s="9">
        <v>47.13</v>
      </c>
      <c r="Q225" s="7"/>
      <c r="R225" s="7">
        <f t="shared" si="35"/>
        <v>371.10000000000014</v>
      </c>
      <c r="S225" s="7"/>
      <c r="T225" s="7"/>
      <c r="U225" s="7"/>
      <c r="V225" s="7"/>
      <c r="W225" s="7">
        <v>776</v>
      </c>
      <c r="X225" s="7">
        <v>1164</v>
      </c>
      <c r="Y225" s="7">
        <v>1396.8</v>
      </c>
      <c r="Z225" s="7">
        <v>1552</v>
      </c>
      <c r="AA225" s="7">
        <f t="shared" si="33"/>
        <v>6038</v>
      </c>
      <c r="AB225" s="7">
        <v>5826</v>
      </c>
      <c r="AD225" s="9">
        <f t="shared" si="34"/>
        <v>373.82000000000005</v>
      </c>
      <c r="AE225" s="9">
        <v>8738</v>
      </c>
    </row>
    <row r="226" spans="1:31" ht="15.5" x14ac:dyDescent="0.35">
      <c r="A226" s="13">
        <v>44329</v>
      </c>
      <c r="B226" s="7">
        <v>0</v>
      </c>
      <c r="C226" s="7">
        <f t="shared" si="36"/>
        <v>0</v>
      </c>
      <c r="D226" s="7">
        <f t="shared" si="37"/>
        <v>8</v>
      </c>
      <c r="E226" s="7">
        <v>74</v>
      </c>
      <c r="F226" s="7">
        <v>0</v>
      </c>
      <c r="G226" s="7">
        <f t="shared" si="38"/>
        <v>8.2100000000000009</v>
      </c>
      <c r="H226" s="7">
        <f t="shared" si="39"/>
        <v>204.92000000000002</v>
      </c>
      <c r="I226" s="7">
        <f t="shared" si="40"/>
        <v>1931</v>
      </c>
      <c r="J226" s="7">
        <f t="shared" si="41"/>
        <v>2896.5</v>
      </c>
      <c r="K226" s="7">
        <f t="shared" si="42"/>
        <v>3475.8</v>
      </c>
      <c r="L226" s="7">
        <f t="shared" si="43"/>
        <v>3862</v>
      </c>
      <c r="M226" s="7">
        <f t="shared" si="43"/>
        <v>191.33</v>
      </c>
      <c r="N226" s="9">
        <v>2.72</v>
      </c>
      <c r="O226" s="7"/>
      <c r="P226" s="9">
        <v>49.85</v>
      </c>
      <c r="Q226" s="7"/>
      <c r="R226" s="7">
        <f t="shared" si="35"/>
        <v>373.82000000000016</v>
      </c>
      <c r="S226" s="7"/>
      <c r="T226" s="7"/>
      <c r="U226" s="7"/>
      <c r="V226" s="7"/>
      <c r="W226" s="7">
        <v>776</v>
      </c>
      <c r="X226" s="7">
        <v>1164</v>
      </c>
      <c r="Y226" s="7">
        <v>1396.8</v>
      </c>
      <c r="Z226" s="7">
        <v>1552</v>
      </c>
      <c r="AA226" s="7">
        <f t="shared" si="33"/>
        <v>6038</v>
      </c>
      <c r="AB226" s="7">
        <v>5826</v>
      </c>
      <c r="AD226" s="9">
        <f t="shared" si="34"/>
        <v>373.82000000000005</v>
      </c>
      <c r="AE226" s="9">
        <v>8738</v>
      </c>
    </row>
    <row r="227" spans="1:31" ht="15.5" x14ac:dyDescent="0.35">
      <c r="A227" s="13">
        <v>44330</v>
      </c>
      <c r="B227" s="7">
        <v>0</v>
      </c>
      <c r="C227" s="7">
        <f t="shared" si="36"/>
        <v>0</v>
      </c>
      <c r="D227" s="7">
        <f t="shared" si="37"/>
        <v>8</v>
      </c>
      <c r="E227" s="7">
        <v>74</v>
      </c>
      <c r="F227" s="7">
        <v>0</v>
      </c>
      <c r="G227" s="7">
        <f t="shared" si="38"/>
        <v>8.2100000000000009</v>
      </c>
      <c r="H227" s="7">
        <f t="shared" si="39"/>
        <v>204.92000000000002</v>
      </c>
      <c r="I227" s="7">
        <f t="shared" si="40"/>
        <v>1931</v>
      </c>
      <c r="J227" s="7">
        <f t="shared" si="41"/>
        <v>2896.5</v>
      </c>
      <c r="K227" s="7">
        <f t="shared" si="42"/>
        <v>3475.8</v>
      </c>
      <c r="L227" s="7">
        <f t="shared" si="43"/>
        <v>3862</v>
      </c>
      <c r="M227" s="7">
        <f t="shared" si="43"/>
        <v>191.33</v>
      </c>
      <c r="N227" s="9">
        <v>0</v>
      </c>
      <c r="O227" s="7"/>
      <c r="P227" s="9">
        <v>49.85</v>
      </c>
      <c r="Q227" s="7"/>
      <c r="R227" s="7">
        <f t="shared" si="35"/>
        <v>373.82000000000016</v>
      </c>
      <c r="S227" s="7"/>
      <c r="T227" s="7"/>
      <c r="U227" s="7"/>
      <c r="V227" s="7"/>
      <c r="W227" s="7">
        <v>776</v>
      </c>
      <c r="X227" s="7">
        <v>1164</v>
      </c>
      <c r="Y227" s="7">
        <v>1396.8</v>
      </c>
      <c r="Z227" s="7">
        <v>1552</v>
      </c>
      <c r="AA227" s="7">
        <f t="shared" si="33"/>
        <v>6038</v>
      </c>
      <c r="AB227" s="7">
        <v>5826</v>
      </c>
      <c r="AD227" s="9">
        <f t="shared" si="34"/>
        <v>373.82000000000005</v>
      </c>
      <c r="AE227" s="9">
        <v>8738</v>
      </c>
    </row>
    <row r="228" spans="1:31" ht="15.5" x14ac:dyDescent="0.35">
      <c r="A228" s="13">
        <v>44331</v>
      </c>
      <c r="B228" s="7">
        <v>0</v>
      </c>
      <c r="C228" s="7">
        <f t="shared" si="36"/>
        <v>0</v>
      </c>
      <c r="D228" s="7">
        <f t="shared" si="37"/>
        <v>8</v>
      </c>
      <c r="E228" s="7">
        <v>74</v>
      </c>
      <c r="F228" s="7">
        <v>0</v>
      </c>
      <c r="G228" s="7">
        <f t="shared" si="38"/>
        <v>8.2100000000000009</v>
      </c>
      <c r="H228" s="7">
        <f t="shared" si="39"/>
        <v>204.92000000000002</v>
      </c>
      <c r="I228" s="7">
        <f t="shared" si="40"/>
        <v>1931</v>
      </c>
      <c r="J228" s="7">
        <f t="shared" si="41"/>
        <v>2896.5</v>
      </c>
      <c r="K228" s="7">
        <f t="shared" si="42"/>
        <v>3475.8</v>
      </c>
      <c r="L228" s="7">
        <f t="shared" si="43"/>
        <v>3862</v>
      </c>
      <c r="M228" s="7">
        <f t="shared" si="43"/>
        <v>191.33</v>
      </c>
      <c r="N228" s="9">
        <v>0</v>
      </c>
      <c r="O228" s="7"/>
      <c r="P228" s="9">
        <v>49.85</v>
      </c>
      <c r="Q228" s="7"/>
      <c r="R228" s="7">
        <f t="shared" si="35"/>
        <v>373.82000000000016</v>
      </c>
      <c r="S228" s="7"/>
      <c r="T228" s="7"/>
      <c r="U228" s="7"/>
      <c r="V228" s="7"/>
      <c r="W228" s="7">
        <v>776</v>
      </c>
      <c r="X228" s="7">
        <v>1164</v>
      </c>
      <c r="Y228" s="7">
        <v>1396.8</v>
      </c>
      <c r="Z228" s="7">
        <v>1552</v>
      </c>
      <c r="AA228" s="7">
        <f t="shared" si="33"/>
        <v>6038</v>
      </c>
      <c r="AB228" s="7">
        <v>5826</v>
      </c>
      <c r="AD228" s="9">
        <f t="shared" si="34"/>
        <v>373.82000000000005</v>
      </c>
      <c r="AE228" s="9">
        <v>8738</v>
      </c>
    </row>
    <row r="229" spans="1:31" ht="15.5" x14ac:dyDescent="0.35">
      <c r="A229" s="13">
        <v>44332</v>
      </c>
      <c r="B229" s="7">
        <v>0</v>
      </c>
      <c r="C229" s="7">
        <f t="shared" si="36"/>
        <v>0</v>
      </c>
      <c r="D229" s="7">
        <f t="shared" si="37"/>
        <v>8</v>
      </c>
      <c r="E229" s="7">
        <v>74</v>
      </c>
      <c r="F229" s="7">
        <v>0</v>
      </c>
      <c r="G229" s="7">
        <f t="shared" si="38"/>
        <v>8.2100000000000009</v>
      </c>
      <c r="H229" s="7">
        <f t="shared" si="39"/>
        <v>204.92000000000002</v>
      </c>
      <c r="I229" s="7">
        <f t="shared" si="40"/>
        <v>1931</v>
      </c>
      <c r="J229" s="7">
        <f t="shared" si="41"/>
        <v>2896.5</v>
      </c>
      <c r="K229" s="7">
        <f t="shared" si="42"/>
        <v>3475.8</v>
      </c>
      <c r="L229" s="7">
        <f t="shared" si="43"/>
        <v>3862</v>
      </c>
      <c r="M229" s="7">
        <f t="shared" si="43"/>
        <v>191.33</v>
      </c>
      <c r="N229" s="9">
        <v>0</v>
      </c>
      <c r="O229" s="7"/>
      <c r="P229" s="9">
        <v>49.85</v>
      </c>
      <c r="Q229" s="7"/>
      <c r="R229" s="7">
        <f t="shared" si="35"/>
        <v>373.82000000000016</v>
      </c>
      <c r="S229" s="7"/>
      <c r="T229" s="7"/>
      <c r="U229" s="7"/>
      <c r="V229" s="7"/>
      <c r="W229" s="7">
        <v>776</v>
      </c>
      <c r="X229" s="7">
        <v>1164</v>
      </c>
      <c r="Y229" s="7">
        <v>1396.8</v>
      </c>
      <c r="Z229" s="7">
        <v>1552</v>
      </c>
      <c r="AA229" s="7">
        <f t="shared" si="33"/>
        <v>6038</v>
      </c>
      <c r="AB229" s="7">
        <v>5826</v>
      </c>
      <c r="AD229" s="9">
        <f t="shared" si="34"/>
        <v>373.82000000000005</v>
      </c>
      <c r="AE229" s="9">
        <v>8738</v>
      </c>
    </row>
    <row r="230" spans="1:31" ht="15.5" x14ac:dyDescent="0.35">
      <c r="A230" s="13">
        <v>44333</v>
      </c>
      <c r="B230" s="7">
        <v>0</v>
      </c>
      <c r="C230" s="7">
        <f t="shared" si="36"/>
        <v>0</v>
      </c>
      <c r="D230" s="7">
        <f t="shared" si="37"/>
        <v>8</v>
      </c>
      <c r="E230" s="7">
        <v>74</v>
      </c>
      <c r="F230" s="7">
        <v>0</v>
      </c>
      <c r="G230" s="7">
        <f t="shared" si="38"/>
        <v>8.2100000000000009</v>
      </c>
      <c r="H230" s="7">
        <f t="shared" si="39"/>
        <v>204.92000000000002</v>
      </c>
      <c r="I230" s="7">
        <f t="shared" si="40"/>
        <v>1931</v>
      </c>
      <c r="J230" s="7">
        <f t="shared" si="41"/>
        <v>2896.5</v>
      </c>
      <c r="K230" s="7">
        <f t="shared" si="42"/>
        <v>3475.8</v>
      </c>
      <c r="L230" s="7">
        <f t="shared" si="43"/>
        <v>3862</v>
      </c>
      <c r="M230" s="7">
        <f t="shared" si="43"/>
        <v>191.33</v>
      </c>
      <c r="N230" s="9">
        <v>0</v>
      </c>
      <c r="O230" s="7"/>
      <c r="P230" s="9">
        <v>49.85</v>
      </c>
      <c r="Q230" s="7"/>
      <c r="R230" s="7">
        <f t="shared" si="35"/>
        <v>373.82000000000016</v>
      </c>
      <c r="S230" s="7"/>
      <c r="T230" s="7"/>
      <c r="U230" s="7"/>
      <c r="V230" s="7"/>
      <c r="W230" s="7">
        <v>776</v>
      </c>
      <c r="X230" s="7">
        <v>1164</v>
      </c>
      <c r="Y230" s="7">
        <v>1396.8</v>
      </c>
      <c r="Z230" s="7">
        <v>1552</v>
      </c>
      <c r="AA230" s="7">
        <f t="shared" si="33"/>
        <v>6038</v>
      </c>
      <c r="AB230" s="7">
        <v>5826</v>
      </c>
      <c r="AD230" s="9">
        <f t="shared" si="34"/>
        <v>373.82000000000005</v>
      </c>
      <c r="AE230" s="9">
        <v>8738</v>
      </c>
    </row>
    <row r="231" spans="1:31" ht="15.5" x14ac:dyDescent="0.35">
      <c r="A231" s="13">
        <v>44334</v>
      </c>
      <c r="B231" s="7">
        <v>0</v>
      </c>
      <c r="C231" s="7">
        <f t="shared" si="36"/>
        <v>0</v>
      </c>
      <c r="D231" s="7">
        <f t="shared" si="37"/>
        <v>8</v>
      </c>
      <c r="E231" s="7">
        <v>74</v>
      </c>
      <c r="F231" s="7">
        <v>0</v>
      </c>
      <c r="G231" s="7">
        <f t="shared" si="38"/>
        <v>8.2100000000000009</v>
      </c>
      <c r="H231" s="7">
        <f t="shared" si="39"/>
        <v>204.92000000000002</v>
      </c>
      <c r="I231" s="7">
        <f t="shared" si="40"/>
        <v>1931</v>
      </c>
      <c r="J231" s="7">
        <f t="shared" si="41"/>
        <v>2896.5</v>
      </c>
      <c r="K231" s="7">
        <f t="shared" si="42"/>
        <v>3475.8</v>
      </c>
      <c r="L231" s="7">
        <f t="shared" si="43"/>
        <v>3862</v>
      </c>
      <c r="M231" s="7">
        <f t="shared" si="43"/>
        <v>191.33</v>
      </c>
      <c r="N231" s="9">
        <v>0</v>
      </c>
      <c r="O231" s="7"/>
      <c r="P231" s="9">
        <v>49.85</v>
      </c>
      <c r="Q231" s="7"/>
      <c r="R231" s="7">
        <f t="shared" si="35"/>
        <v>373.82000000000016</v>
      </c>
      <c r="S231" s="7"/>
      <c r="T231" s="7"/>
      <c r="U231" s="7"/>
      <c r="V231" s="7"/>
      <c r="W231" s="7">
        <v>776</v>
      </c>
      <c r="X231" s="7">
        <v>1164</v>
      </c>
      <c r="Y231" s="7">
        <v>1396.8</v>
      </c>
      <c r="Z231" s="7">
        <v>1552</v>
      </c>
      <c r="AA231" s="7">
        <f t="shared" si="33"/>
        <v>6038</v>
      </c>
      <c r="AB231" s="7">
        <v>5826</v>
      </c>
      <c r="AD231" s="9">
        <f t="shared" si="34"/>
        <v>373.82000000000005</v>
      </c>
      <c r="AE231" s="9">
        <v>8738</v>
      </c>
    </row>
    <row r="232" spans="1:31" ht="15.5" x14ac:dyDescent="0.35">
      <c r="A232" s="13">
        <v>44335</v>
      </c>
      <c r="B232" s="7">
        <v>0</v>
      </c>
      <c r="C232" s="7">
        <f t="shared" si="36"/>
        <v>0</v>
      </c>
      <c r="D232" s="7">
        <f t="shared" si="37"/>
        <v>8</v>
      </c>
      <c r="E232" s="7">
        <v>74</v>
      </c>
      <c r="F232" s="7">
        <v>0</v>
      </c>
      <c r="G232" s="7">
        <f t="shared" si="38"/>
        <v>8.2100000000000009</v>
      </c>
      <c r="H232" s="7">
        <f t="shared" si="39"/>
        <v>204.92000000000002</v>
      </c>
      <c r="I232" s="7">
        <f t="shared" si="40"/>
        <v>1931</v>
      </c>
      <c r="J232" s="7">
        <f t="shared" si="41"/>
        <v>2896.5</v>
      </c>
      <c r="K232" s="7">
        <f t="shared" si="42"/>
        <v>3475.8</v>
      </c>
      <c r="L232" s="7">
        <f t="shared" si="43"/>
        <v>3862</v>
      </c>
      <c r="M232" s="7">
        <f t="shared" si="43"/>
        <v>191.33</v>
      </c>
      <c r="N232" s="9">
        <v>0</v>
      </c>
      <c r="O232" s="7"/>
      <c r="P232" s="9">
        <v>49.85</v>
      </c>
      <c r="Q232" s="7"/>
      <c r="R232" s="7">
        <f t="shared" si="35"/>
        <v>373.82000000000016</v>
      </c>
      <c r="S232" s="7"/>
      <c r="T232" s="7"/>
      <c r="U232" s="7"/>
      <c r="V232" s="7"/>
      <c r="W232" s="7">
        <v>776</v>
      </c>
      <c r="X232" s="7">
        <v>1164</v>
      </c>
      <c r="Y232" s="7">
        <v>1396.8</v>
      </c>
      <c r="Z232" s="7">
        <v>1552</v>
      </c>
      <c r="AA232" s="7">
        <f t="shared" si="33"/>
        <v>6038</v>
      </c>
      <c r="AB232" s="7">
        <v>5826</v>
      </c>
      <c r="AD232" s="9">
        <f t="shared" si="34"/>
        <v>373.82000000000005</v>
      </c>
      <c r="AE232" s="9">
        <v>8738</v>
      </c>
    </row>
    <row r="233" spans="1:31" ht="15.5" x14ac:dyDescent="0.35">
      <c r="A233" s="13">
        <v>44336</v>
      </c>
      <c r="B233" s="7">
        <v>0</v>
      </c>
      <c r="C233" s="7">
        <f t="shared" si="36"/>
        <v>0</v>
      </c>
      <c r="D233" s="7">
        <f t="shared" si="37"/>
        <v>8</v>
      </c>
      <c r="E233" s="7">
        <v>74</v>
      </c>
      <c r="F233" s="7">
        <v>0</v>
      </c>
      <c r="G233" s="7">
        <f t="shared" si="38"/>
        <v>8.2100000000000009</v>
      </c>
      <c r="H233" s="7">
        <f t="shared" si="39"/>
        <v>204.92000000000002</v>
      </c>
      <c r="I233" s="7">
        <f t="shared" si="40"/>
        <v>1931</v>
      </c>
      <c r="J233" s="7">
        <f t="shared" si="41"/>
        <v>2896.5</v>
      </c>
      <c r="K233" s="7">
        <f t="shared" si="42"/>
        <v>3475.8</v>
      </c>
      <c r="L233" s="7">
        <f t="shared" si="43"/>
        <v>3862</v>
      </c>
      <c r="M233" s="7">
        <f t="shared" si="43"/>
        <v>191.33</v>
      </c>
      <c r="N233" s="9">
        <v>0</v>
      </c>
      <c r="O233" s="7"/>
      <c r="P233" s="9">
        <v>49.85</v>
      </c>
      <c r="Q233" s="7"/>
      <c r="R233" s="7">
        <f t="shared" si="35"/>
        <v>373.82000000000016</v>
      </c>
      <c r="S233" s="7"/>
      <c r="T233" s="7"/>
      <c r="U233" s="7"/>
      <c r="V233" s="7"/>
      <c r="W233" s="7">
        <v>776</v>
      </c>
      <c r="X233" s="7">
        <v>1164</v>
      </c>
      <c r="Y233" s="7">
        <v>1396.8</v>
      </c>
      <c r="Z233" s="7">
        <v>1552</v>
      </c>
      <c r="AA233" s="7">
        <f t="shared" si="33"/>
        <v>6038</v>
      </c>
      <c r="AB233" s="7">
        <v>5826</v>
      </c>
      <c r="AD233" s="9">
        <f t="shared" si="34"/>
        <v>373.82000000000005</v>
      </c>
      <c r="AE233" s="9">
        <v>8738</v>
      </c>
    </row>
    <row r="234" spans="1:31" ht="15.5" x14ac:dyDescent="0.35">
      <c r="A234" s="13">
        <v>44337</v>
      </c>
      <c r="B234" s="7">
        <v>0</v>
      </c>
      <c r="C234" s="7">
        <f t="shared" si="36"/>
        <v>0</v>
      </c>
      <c r="D234" s="7">
        <f t="shared" si="37"/>
        <v>8</v>
      </c>
      <c r="E234" s="7">
        <v>74</v>
      </c>
      <c r="F234" s="7">
        <v>0</v>
      </c>
      <c r="G234" s="7">
        <f t="shared" si="38"/>
        <v>8.2100000000000009</v>
      </c>
      <c r="H234" s="7">
        <f t="shared" si="39"/>
        <v>204.92000000000002</v>
      </c>
      <c r="I234" s="7">
        <f t="shared" si="40"/>
        <v>1931</v>
      </c>
      <c r="J234" s="7">
        <f t="shared" si="41"/>
        <v>2896.5</v>
      </c>
      <c r="K234" s="7">
        <f t="shared" si="42"/>
        <v>3475.8</v>
      </c>
      <c r="L234" s="7">
        <f t="shared" si="43"/>
        <v>3862</v>
      </c>
      <c r="M234" s="7">
        <f t="shared" si="43"/>
        <v>191.33</v>
      </c>
      <c r="N234" s="9">
        <v>0</v>
      </c>
      <c r="O234" s="7"/>
      <c r="P234" s="9">
        <v>49.85</v>
      </c>
      <c r="Q234" s="7"/>
      <c r="R234" s="7">
        <f t="shared" si="35"/>
        <v>373.82000000000016</v>
      </c>
      <c r="S234" s="7"/>
      <c r="T234" s="7"/>
      <c r="U234" s="7"/>
      <c r="V234" s="7"/>
      <c r="W234" s="7">
        <v>776</v>
      </c>
      <c r="X234" s="7">
        <v>1164</v>
      </c>
      <c r="Y234" s="7">
        <v>1396.8</v>
      </c>
      <c r="Z234" s="7">
        <v>1552</v>
      </c>
      <c r="AA234" s="7">
        <f t="shared" si="33"/>
        <v>6038</v>
      </c>
      <c r="AB234" s="7">
        <v>5826</v>
      </c>
      <c r="AD234" s="9">
        <f t="shared" si="34"/>
        <v>373.82000000000005</v>
      </c>
      <c r="AE234" s="9">
        <v>8738</v>
      </c>
    </row>
    <row r="235" spans="1:31" ht="15.5" x14ac:dyDescent="0.35">
      <c r="A235" s="13">
        <v>44338</v>
      </c>
      <c r="B235" s="7">
        <v>0</v>
      </c>
      <c r="C235" s="7">
        <f t="shared" si="36"/>
        <v>0</v>
      </c>
      <c r="D235" s="7">
        <f t="shared" si="37"/>
        <v>8</v>
      </c>
      <c r="E235" s="7">
        <v>74</v>
      </c>
      <c r="F235" s="7">
        <v>0</v>
      </c>
      <c r="G235" s="7">
        <f t="shared" si="38"/>
        <v>8.2100000000000009</v>
      </c>
      <c r="H235" s="7">
        <f t="shared" si="39"/>
        <v>204.92000000000002</v>
      </c>
      <c r="I235" s="7">
        <f t="shared" si="40"/>
        <v>1931</v>
      </c>
      <c r="J235" s="7">
        <f t="shared" si="41"/>
        <v>2896.5</v>
      </c>
      <c r="K235" s="7">
        <f t="shared" si="42"/>
        <v>3475.8</v>
      </c>
      <c r="L235" s="7">
        <f t="shared" si="43"/>
        <v>3862</v>
      </c>
      <c r="M235" s="7">
        <f t="shared" si="43"/>
        <v>191.33</v>
      </c>
      <c r="N235" s="9">
        <v>0</v>
      </c>
      <c r="O235" s="7"/>
      <c r="P235" s="9">
        <v>49.85</v>
      </c>
      <c r="Q235" s="7"/>
      <c r="R235" s="7">
        <f t="shared" si="35"/>
        <v>373.82000000000016</v>
      </c>
      <c r="S235" s="7"/>
      <c r="T235" s="7"/>
      <c r="U235" s="7"/>
      <c r="V235" s="7"/>
      <c r="W235" s="7">
        <v>776</v>
      </c>
      <c r="X235" s="7">
        <v>1164</v>
      </c>
      <c r="Y235" s="7">
        <v>1396.8</v>
      </c>
      <c r="Z235" s="7">
        <v>1552</v>
      </c>
      <c r="AA235" s="7">
        <f t="shared" si="33"/>
        <v>6038</v>
      </c>
      <c r="AB235" s="7">
        <v>5826</v>
      </c>
      <c r="AD235" s="9">
        <f t="shared" si="34"/>
        <v>373.82000000000005</v>
      </c>
      <c r="AE235" s="9">
        <v>8738</v>
      </c>
    </row>
    <row r="236" spans="1:31" ht="15.5" x14ac:dyDescent="0.35">
      <c r="A236" s="13">
        <v>44339</v>
      </c>
      <c r="B236" s="7">
        <v>0</v>
      </c>
      <c r="C236" s="7">
        <f t="shared" si="36"/>
        <v>0</v>
      </c>
      <c r="D236" s="7">
        <f t="shared" si="37"/>
        <v>8</v>
      </c>
      <c r="E236" s="7">
        <v>74</v>
      </c>
      <c r="F236" s="7">
        <v>0</v>
      </c>
      <c r="G236" s="7">
        <f t="shared" si="38"/>
        <v>8.2100000000000009</v>
      </c>
      <c r="H236" s="7">
        <f t="shared" si="39"/>
        <v>204.92000000000002</v>
      </c>
      <c r="I236" s="7">
        <f t="shared" si="40"/>
        <v>1931</v>
      </c>
      <c r="J236" s="7">
        <f t="shared" si="41"/>
        <v>2896.5</v>
      </c>
      <c r="K236" s="7">
        <f t="shared" si="42"/>
        <v>3475.8</v>
      </c>
      <c r="L236" s="7">
        <f t="shared" si="43"/>
        <v>3862</v>
      </c>
      <c r="M236" s="7">
        <f t="shared" si="43"/>
        <v>191.33</v>
      </c>
      <c r="N236" s="9">
        <v>0</v>
      </c>
      <c r="O236" s="7"/>
      <c r="P236" s="9">
        <v>49.85</v>
      </c>
      <c r="Q236" s="7"/>
      <c r="R236" s="7">
        <f t="shared" si="35"/>
        <v>373.82000000000016</v>
      </c>
      <c r="S236" s="7"/>
      <c r="T236" s="7"/>
      <c r="U236" s="7"/>
      <c r="V236" s="7"/>
      <c r="W236" s="7">
        <v>776</v>
      </c>
      <c r="X236" s="7">
        <v>1164</v>
      </c>
      <c r="Y236" s="7">
        <v>1396.8</v>
      </c>
      <c r="Z236" s="7">
        <v>1552</v>
      </c>
      <c r="AA236" s="7">
        <f t="shared" si="33"/>
        <v>6038</v>
      </c>
      <c r="AB236" s="7">
        <v>5826</v>
      </c>
      <c r="AD236" s="9">
        <f t="shared" si="34"/>
        <v>373.82000000000005</v>
      </c>
      <c r="AE236" s="9">
        <v>8738</v>
      </c>
    </row>
    <row r="237" spans="1:31" ht="15.5" x14ac:dyDescent="0.35">
      <c r="A237" s="13">
        <v>44340</v>
      </c>
      <c r="B237" s="7">
        <v>0</v>
      </c>
      <c r="C237" s="7">
        <f t="shared" si="36"/>
        <v>0</v>
      </c>
      <c r="D237" s="7">
        <f t="shared" si="37"/>
        <v>8</v>
      </c>
      <c r="E237" s="7">
        <v>74</v>
      </c>
      <c r="F237" s="7">
        <v>0</v>
      </c>
      <c r="G237" s="7">
        <f t="shared" si="38"/>
        <v>8.2100000000000009</v>
      </c>
      <c r="H237" s="7">
        <f t="shared" si="39"/>
        <v>204.92000000000002</v>
      </c>
      <c r="I237" s="7">
        <f t="shared" si="40"/>
        <v>1931</v>
      </c>
      <c r="J237" s="7">
        <f t="shared" si="41"/>
        <v>2896.5</v>
      </c>
      <c r="K237" s="7">
        <f t="shared" si="42"/>
        <v>3475.8</v>
      </c>
      <c r="L237" s="7">
        <f t="shared" si="43"/>
        <v>3862</v>
      </c>
      <c r="M237" s="7">
        <f t="shared" si="43"/>
        <v>191.33</v>
      </c>
      <c r="N237" s="9">
        <v>0</v>
      </c>
      <c r="O237" s="7"/>
      <c r="P237" s="9">
        <v>49.85</v>
      </c>
      <c r="Q237" s="7"/>
      <c r="R237" s="7">
        <f t="shared" si="35"/>
        <v>373.82000000000016</v>
      </c>
      <c r="S237" s="7"/>
      <c r="T237" s="7"/>
      <c r="U237" s="7"/>
      <c r="V237" s="7"/>
      <c r="W237" s="7">
        <v>776</v>
      </c>
      <c r="X237" s="7">
        <v>1164</v>
      </c>
      <c r="Y237" s="7">
        <v>1396.8</v>
      </c>
      <c r="Z237" s="7">
        <v>1552</v>
      </c>
      <c r="AA237" s="7">
        <f t="shared" si="33"/>
        <v>6038</v>
      </c>
      <c r="AB237" s="7">
        <v>5826</v>
      </c>
      <c r="AD237" s="9">
        <f t="shared" si="34"/>
        <v>373.82000000000005</v>
      </c>
      <c r="AE237" s="9">
        <v>8738</v>
      </c>
    </row>
    <row r="238" spans="1:31" ht="15.5" x14ac:dyDescent="0.35">
      <c r="A238" s="13">
        <v>44341</v>
      </c>
      <c r="B238" s="7">
        <v>0</v>
      </c>
      <c r="C238" s="7">
        <f t="shared" si="36"/>
        <v>0</v>
      </c>
      <c r="D238" s="7">
        <f t="shared" si="37"/>
        <v>8</v>
      </c>
      <c r="E238" s="7">
        <v>74</v>
      </c>
      <c r="F238" s="7">
        <v>0</v>
      </c>
      <c r="G238" s="7">
        <f t="shared" si="38"/>
        <v>8.2100000000000009</v>
      </c>
      <c r="H238" s="7">
        <f t="shared" si="39"/>
        <v>204.92000000000002</v>
      </c>
      <c r="I238" s="7">
        <f t="shared" si="40"/>
        <v>1931</v>
      </c>
      <c r="J238" s="7">
        <f t="shared" si="41"/>
        <v>2896.5</v>
      </c>
      <c r="K238" s="7">
        <f t="shared" si="42"/>
        <v>3475.8</v>
      </c>
      <c r="L238" s="7">
        <f t="shared" si="43"/>
        <v>3862</v>
      </c>
      <c r="M238" s="7">
        <f t="shared" si="43"/>
        <v>191.33</v>
      </c>
      <c r="N238" s="9">
        <v>0</v>
      </c>
      <c r="O238" s="7"/>
      <c r="P238" s="9">
        <v>49.85</v>
      </c>
      <c r="Q238" s="7"/>
      <c r="R238" s="7">
        <f t="shared" si="35"/>
        <v>373.82000000000016</v>
      </c>
      <c r="S238" s="7"/>
      <c r="T238" s="7"/>
      <c r="U238" s="7"/>
      <c r="V238" s="7"/>
      <c r="W238" s="7">
        <v>776</v>
      </c>
      <c r="X238" s="7">
        <v>1164</v>
      </c>
      <c r="Y238" s="7">
        <v>1396.8</v>
      </c>
      <c r="Z238" s="7">
        <v>1552</v>
      </c>
      <c r="AA238" s="7">
        <f t="shared" si="33"/>
        <v>6038</v>
      </c>
      <c r="AB238" s="7">
        <v>5826</v>
      </c>
      <c r="AD238" s="9">
        <f t="shared" si="34"/>
        <v>373.82000000000005</v>
      </c>
      <c r="AE238" s="9">
        <v>8738</v>
      </c>
    </row>
    <row r="239" spans="1:31" ht="15.5" x14ac:dyDescent="0.35">
      <c r="A239" s="13">
        <v>44342</v>
      </c>
      <c r="B239" s="7">
        <v>0</v>
      </c>
      <c r="C239" s="7">
        <f t="shared" si="36"/>
        <v>0</v>
      </c>
      <c r="D239" s="7">
        <f t="shared" si="37"/>
        <v>8</v>
      </c>
      <c r="E239" s="7">
        <v>74</v>
      </c>
      <c r="F239" s="7">
        <v>0</v>
      </c>
      <c r="G239" s="7">
        <f t="shared" si="38"/>
        <v>8.2100000000000009</v>
      </c>
      <c r="H239" s="7">
        <f t="shared" si="39"/>
        <v>204.92000000000002</v>
      </c>
      <c r="I239" s="7">
        <f t="shared" si="40"/>
        <v>1931</v>
      </c>
      <c r="J239" s="7">
        <f t="shared" si="41"/>
        <v>2896.5</v>
      </c>
      <c r="K239" s="7">
        <f t="shared" si="42"/>
        <v>3475.8</v>
      </c>
      <c r="L239" s="7">
        <f t="shared" si="43"/>
        <v>3862</v>
      </c>
      <c r="M239" s="7">
        <f t="shared" si="43"/>
        <v>191.33</v>
      </c>
      <c r="N239" s="9">
        <v>0</v>
      </c>
      <c r="O239" s="7"/>
      <c r="P239" s="9">
        <v>49.85</v>
      </c>
      <c r="Q239" s="7"/>
      <c r="R239" s="7">
        <f t="shared" si="35"/>
        <v>373.82000000000016</v>
      </c>
      <c r="S239" s="7"/>
      <c r="T239" s="7"/>
      <c r="U239" s="7"/>
      <c r="V239" s="7"/>
      <c r="W239" s="7">
        <v>776</v>
      </c>
      <c r="X239" s="7">
        <v>1164</v>
      </c>
      <c r="Y239" s="7">
        <v>1396.8</v>
      </c>
      <c r="Z239" s="7">
        <v>1552</v>
      </c>
      <c r="AA239" s="7">
        <f t="shared" si="33"/>
        <v>6038</v>
      </c>
      <c r="AB239" s="7">
        <v>5826</v>
      </c>
      <c r="AD239" s="9">
        <f t="shared" si="34"/>
        <v>373.82000000000005</v>
      </c>
      <c r="AE239" s="9">
        <v>8738</v>
      </c>
    </row>
    <row r="240" spans="1:31" ht="15.5" x14ac:dyDescent="0.35">
      <c r="A240" s="13">
        <v>44343</v>
      </c>
      <c r="B240" s="7">
        <v>0</v>
      </c>
      <c r="C240" s="7">
        <f t="shared" si="36"/>
        <v>0</v>
      </c>
      <c r="D240" s="7">
        <f t="shared" si="37"/>
        <v>8</v>
      </c>
      <c r="E240" s="7">
        <v>74</v>
      </c>
      <c r="F240" s="7">
        <v>0</v>
      </c>
      <c r="G240" s="7">
        <f t="shared" si="38"/>
        <v>8.2100000000000009</v>
      </c>
      <c r="H240" s="7">
        <f t="shared" si="39"/>
        <v>204.92000000000002</v>
      </c>
      <c r="I240" s="7">
        <f t="shared" si="40"/>
        <v>1931</v>
      </c>
      <c r="J240" s="7">
        <f t="shared" si="41"/>
        <v>2896.5</v>
      </c>
      <c r="K240" s="7">
        <f t="shared" si="42"/>
        <v>3475.8</v>
      </c>
      <c r="L240" s="7">
        <f t="shared" si="43"/>
        <v>3862</v>
      </c>
      <c r="M240" s="7">
        <f t="shared" si="43"/>
        <v>191.33</v>
      </c>
      <c r="N240" s="9">
        <v>0</v>
      </c>
      <c r="O240" s="7"/>
      <c r="P240" s="9">
        <v>49.85</v>
      </c>
      <c r="Q240" s="7"/>
      <c r="R240" s="7">
        <f t="shared" si="35"/>
        <v>373.82000000000016</v>
      </c>
      <c r="S240" s="7"/>
      <c r="T240" s="7"/>
      <c r="U240" s="7"/>
      <c r="V240" s="7"/>
      <c r="W240" s="7">
        <v>776</v>
      </c>
      <c r="X240" s="7">
        <v>1164</v>
      </c>
      <c r="Y240" s="7">
        <v>1396.8</v>
      </c>
      <c r="Z240" s="7">
        <v>1552</v>
      </c>
      <c r="AA240" s="7">
        <f t="shared" si="33"/>
        <v>6038</v>
      </c>
      <c r="AB240" s="7">
        <v>5826</v>
      </c>
      <c r="AD240" s="9">
        <f t="shared" si="34"/>
        <v>373.82000000000005</v>
      </c>
      <c r="AE240" s="9">
        <v>8738</v>
      </c>
    </row>
    <row r="241" spans="1:31" ht="15.5" x14ac:dyDescent="0.35">
      <c r="A241" s="13">
        <v>44344</v>
      </c>
      <c r="B241" s="7">
        <v>0</v>
      </c>
      <c r="C241" s="7">
        <f t="shared" si="36"/>
        <v>0</v>
      </c>
      <c r="D241" s="7">
        <f t="shared" si="37"/>
        <v>8</v>
      </c>
      <c r="E241" s="7">
        <v>74</v>
      </c>
      <c r="F241" s="7">
        <v>0</v>
      </c>
      <c r="G241" s="7">
        <f t="shared" si="38"/>
        <v>8.2100000000000009</v>
      </c>
      <c r="H241" s="7">
        <f t="shared" si="39"/>
        <v>204.92000000000002</v>
      </c>
      <c r="I241" s="7">
        <f t="shared" si="40"/>
        <v>1931</v>
      </c>
      <c r="J241" s="7">
        <f t="shared" si="41"/>
        <v>2896.5</v>
      </c>
      <c r="K241" s="7">
        <f t="shared" si="42"/>
        <v>3475.8</v>
      </c>
      <c r="L241" s="7">
        <f t="shared" si="43"/>
        <v>3862</v>
      </c>
      <c r="M241" s="7">
        <f t="shared" si="43"/>
        <v>191.33</v>
      </c>
      <c r="N241" s="9">
        <v>0</v>
      </c>
      <c r="O241" s="7"/>
      <c r="P241" s="9">
        <v>49.85</v>
      </c>
      <c r="Q241" s="7"/>
      <c r="R241" s="7">
        <f t="shared" si="35"/>
        <v>373.82000000000016</v>
      </c>
      <c r="S241" s="7"/>
      <c r="T241" s="7"/>
      <c r="U241" s="7"/>
      <c r="V241" s="7"/>
      <c r="W241" s="7">
        <v>776</v>
      </c>
      <c r="X241" s="7">
        <v>1164</v>
      </c>
      <c r="Y241" s="7">
        <v>1396.8</v>
      </c>
      <c r="Z241" s="7">
        <v>1552</v>
      </c>
      <c r="AA241" s="7">
        <f t="shared" si="33"/>
        <v>6038</v>
      </c>
      <c r="AB241" s="7">
        <v>5826</v>
      </c>
      <c r="AD241" s="9">
        <f t="shared" si="34"/>
        <v>373.82000000000005</v>
      </c>
      <c r="AE241" s="9">
        <v>8738</v>
      </c>
    </row>
    <row r="242" spans="1:31" ht="15.5" x14ac:dyDescent="0.35">
      <c r="A242" s="13">
        <v>44345</v>
      </c>
      <c r="B242" s="7">
        <v>0</v>
      </c>
      <c r="C242" s="7">
        <f t="shared" si="36"/>
        <v>0</v>
      </c>
      <c r="D242" s="7">
        <f t="shared" si="37"/>
        <v>8</v>
      </c>
      <c r="E242" s="7">
        <v>74</v>
      </c>
      <c r="F242" s="7">
        <v>0</v>
      </c>
      <c r="G242" s="7">
        <f t="shared" si="38"/>
        <v>8.2100000000000009</v>
      </c>
      <c r="H242" s="7">
        <f t="shared" si="39"/>
        <v>204.92000000000002</v>
      </c>
      <c r="I242" s="7">
        <f t="shared" si="40"/>
        <v>1931</v>
      </c>
      <c r="J242" s="7">
        <f t="shared" si="41"/>
        <v>2896.5</v>
      </c>
      <c r="K242" s="7">
        <f t="shared" si="42"/>
        <v>3475.8</v>
      </c>
      <c r="L242" s="7">
        <f t="shared" si="43"/>
        <v>3862</v>
      </c>
      <c r="M242" s="7">
        <f t="shared" si="43"/>
        <v>191.33</v>
      </c>
      <c r="N242" s="9">
        <v>0</v>
      </c>
      <c r="O242" s="7"/>
      <c r="P242" s="9">
        <v>49.85</v>
      </c>
      <c r="Q242" s="7"/>
      <c r="R242" s="7">
        <f t="shared" si="35"/>
        <v>373.82000000000016</v>
      </c>
      <c r="S242" s="7"/>
      <c r="T242" s="7"/>
      <c r="U242" s="7"/>
      <c r="V242" s="7"/>
      <c r="W242" s="7">
        <v>776</v>
      </c>
      <c r="X242" s="7">
        <v>1164</v>
      </c>
      <c r="Y242" s="7">
        <v>1396.8</v>
      </c>
      <c r="Z242" s="7">
        <v>1552</v>
      </c>
      <c r="AA242" s="7">
        <f t="shared" si="33"/>
        <v>6038</v>
      </c>
      <c r="AB242" s="7">
        <v>5826</v>
      </c>
      <c r="AD242" s="9">
        <f t="shared" si="34"/>
        <v>373.82000000000005</v>
      </c>
      <c r="AE242" s="9">
        <v>8738</v>
      </c>
    </row>
    <row r="243" spans="1:31" ht="15.5" x14ac:dyDescent="0.35">
      <c r="A243" s="13">
        <v>44346</v>
      </c>
      <c r="B243" s="7">
        <v>0</v>
      </c>
      <c r="C243" s="7">
        <f t="shared" si="36"/>
        <v>0</v>
      </c>
      <c r="D243" s="7">
        <f t="shared" si="37"/>
        <v>8</v>
      </c>
      <c r="E243" s="7">
        <v>74</v>
      </c>
      <c r="F243" s="7">
        <v>0</v>
      </c>
      <c r="G243" s="7">
        <f t="shared" si="38"/>
        <v>8.2100000000000009</v>
      </c>
      <c r="H243" s="7">
        <f t="shared" si="39"/>
        <v>204.92000000000002</v>
      </c>
      <c r="I243" s="7">
        <f t="shared" si="40"/>
        <v>1931</v>
      </c>
      <c r="J243" s="7">
        <f t="shared" si="41"/>
        <v>2896.5</v>
      </c>
      <c r="K243" s="7">
        <f t="shared" si="42"/>
        <v>3475.8</v>
      </c>
      <c r="L243" s="7">
        <f t="shared" si="43"/>
        <v>3862</v>
      </c>
      <c r="M243" s="7">
        <f t="shared" si="43"/>
        <v>191.33</v>
      </c>
      <c r="N243" s="9">
        <v>0</v>
      </c>
      <c r="O243" s="7"/>
      <c r="P243" s="9">
        <v>49.85</v>
      </c>
      <c r="Q243" s="7"/>
      <c r="R243" s="7">
        <f t="shared" si="35"/>
        <v>373.82000000000016</v>
      </c>
      <c r="S243" s="7"/>
      <c r="T243" s="7"/>
      <c r="U243" s="7"/>
      <c r="V243" s="7"/>
      <c r="W243" s="7">
        <v>776</v>
      </c>
      <c r="X243" s="7">
        <v>1164</v>
      </c>
      <c r="Y243" s="7">
        <v>1396.8</v>
      </c>
      <c r="Z243" s="7">
        <v>1552</v>
      </c>
      <c r="AA243" s="7">
        <f t="shared" si="33"/>
        <v>6038</v>
      </c>
      <c r="AB243" s="7">
        <v>5826</v>
      </c>
      <c r="AD243" s="9">
        <f t="shared" si="34"/>
        <v>373.82000000000005</v>
      </c>
      <c r="AE243" s="9">
        <v>8738</v>
      </c>
    </row>
    <row r="244" spans="1:31" ht="15.5" x14ac:dyDescent="0.35">
      <c r="A244" s="13">
        <v>44347</v>
      </c>
      <c r="B244" s="7">
        <v>0</v>
      </c>
      <c r="C244" s="7">
        <f t="shared" si="36"/>
        <v>0</v>
      </c>
      <c r="D244" s="7">
        <f t="shared" si="37"/>
        <v>8</v>
      </c>
      <c r="E244" s="7">
        <v>74</v>
      </c>
      <c r="F244" s="7">
        <v>0</v>
      </c>
      <c r="G244" s="7">
        <f t="shared" si="38"/>
        <v>8.2100000000000009</v>
      </c>
      <c r="H244" s="7">
        <f t="shared" si="39"/>
        <v>204.92000000000002</v>
      </c>
      <c r="I244" s="7">
        <f t="shared" si="40"/>
        <v>1931</v>
      </c>
      <c r="J244" s="7">
        <f t="shared" si="41"/>
        <v>2896.5</v>
      </c>
      <c r="K244" s="7">
        <f t="shared" si="42"/>
        <v>3475.8</v>
      </c>
      <c r="L244" s="7">
        <f t="shared" si="43"/>
        <v>3862</v>
      </c>
      <c r="M244" s="7">
        <f t="shared" si="43"/>
        <v>191.33</v>
      </c>
      <c r="N244" s="9">
        <v>0</v>
      </c>
      <c r="O244" s="7"/>
      <c r="P244" s="9">
        <v>49.85</v>
      </c>
      <c r="Q244" s="7"/>
      <c r="R244" s="7">
        <f t="shared" si="35"/>
        <v>373.82000000000016</v>
      </c>
      <c r="S244" s="7"/>
      <c r="T244" s="7"/>
      <c r="U244" s="7"/>
      <c r="V244" s="7"/>
      <c r="W244" s="7">
        <v>776</v>
      </c>
      <c r="X244" s="7">
        <v>1164</v>
      </c>
      <c r="Y244" s="7">
        <v>1396.8</v>
      </c>
      <c r="Z244" s="7">
        <v>1552</v>
      </c>
      <c r="AA244" s="7">
        <f t="shared" si="33"/>
        <v>6038</v>
      </c>
      <c r="AB244" s="7">
        <v>5826</v>
      </c>
      <c r="AD244" s="9">
        <f t="shared" si="34"/>
        <v>373.82000000000005</v>
      </c>
      <c r="AE244" s="9">
        <v>8738</v>
      </c>
    </row>
    <row r="245" spans="1:31" ht="15.5" x14ac:dyDescent="0.35">
      <c r="A245" s="13">
        <v>44348</v>
      </c>
      <c r="B245" s="7">
        <v>0</v>
      </c>
      <c r="C245" s="7">
        <f t="shared" si="36"/>
        <v>0</v>
      </c>
      <c r="D245" s="7">
        <f t="shared" si="37"/>
        <v>8</v>
      </c>
      <c r="E245" s="7">
        <v>74</v>
      </c>
      <c r="F245" s="7">
        <v>0</v>
      </c>
      <c r="G245" s="7">
        <f t="shared" si="38"/>
        <v>8.2100000000000009</v>
      </c>
      <c r="H245" s="7">
        <f t="shared" si="39"/>
        <v>204.92000000000002</v>
      </c>
      <c r="I245" s="7">
        <f t="shared" si="40"/>
        <v>1931</v>
      </c>
      <c r="J245" s="7">
        <f t="shared" si="41"/>
        <v>2896.5</v>
      </c>
      <c r="K245" s="7">
        <f t="shared" si="42"/>
        <v>3475.8</v>
      </c>
      <c r="L245" s="7">
        <f t="shared" si="43"/>
        <v>3862</v>
      </c>
      <c r="M245" s="7">
        <f t="shared" si="43"/>
        <v>191.33</v>
      </c>
      <c r="N245" s="9">
        <v>0</v>
      </c>
      <c r="O245" s="7"/>
      <c r="P245" s="9">
        <v>49.85</v>
      </c>
      <c r="Q245" s="7"/>
      <c r="R245" s="7">
        <f t="shared" si="35"/>
        <v>373.82000000000016</v>
      </c>
      <c r="S245" s="7"/>
      <c r="T245" s="7"/>
      <c r="U245" s="7"/>
      <c r="V245" s="7"/>
      <c r="W245" s="7">
        <v>776</v>
      </c>
      <c r="X245" s="7">
        <v>1164</v>
      </c>
      <c r="Y245" s="7">
        <v>1396.8</v>
      </c>
      <c r="Z245" s="7">
        <v>1552</v>
      </c>
      <c r="AA245" s="7">
        <f t="shared" si="33"/>
        <v>6038</v>
      </c>
      <c r="AB245" s="7">
        <v>5826</v>
      </c>
      <c r="AD245" s="9">
        <f t="shared" si="34"/>
        <v>373.82000000000005</v>
      </c>
      <c r="AE245" s="9">
        <v>8738</v>
      </c>
    </row>
    <row r="246" spans="1:31" ht="15.5" x14ac:dyDescent="0.35">
      <c r="A246" s="13">
        <v>44349</v>
      </c>
      <c r="B246" s="7">
        <v>0</v>
      </c>
      <c r="C246" s="7">
        <f t="shared" si="36"/>
        <v>0</v>
      </c>
      <c r="D246" s="7">
        <f t="shared" si="37"/>
        <v>8</v>
      </c>
      <c r="E246" s="7">
        <v>74</v>
      </c>
      <c r="F246" s="7">
        <v>0</v>
      </c>
      <c r="G246" s="7">
        <f t="shared" si="38"/>
        <v>8.2100000000000009</v>
      </c>
      <c r="H246" s="7">
        <f t="shared" si="39"/>
        <v>204.92000000000002</v>
      </c>
      <c r="I246" s="7">
        <f t="shared" si="40"/>
        <v>1931</v>
      </c>
      <c r="J246" s="7">
        <f t="shared" si="41"/>
        <v>2896.5</v>
      </c>
      <c r="K246" s="7">
        <f t="shared" si="42"/>
        <v>3475.8</v>
      </c>
      <c r="L246" s="7">
        <f t="shared" si="43"/>
        <v>3862</v>
      </c>
      <c r="M246" s="7">
        <f t="shared" si="43"/>
        <v>191.33</v>
      </c>
      <c r="N246" s="9">
        <v>0</v>
      </c>
      <c r="O246" s="7"/>
      <c r="P246" s="9">
        <v>49.85</v>
      </c>
      <c r="Q246" s="7"/>
      <c r="R246" s="7">
        <f t="shared" si="35"/>
        <v>373.82000000000016</v>
      </c>
      <c r="S246" s="7"/>
      <c r="T246" s="7"/>
      <c r="U246" s="7"/>
      <c r="V246" s="7"/>
      <c r="W246" s="7">
        <v>776</v>
      </c>
      <c r="X246" s="7">
        <v>1164</v>
      </c>
      <c r="Y246" s="7">
        <v>1396.8</v>
      </c>
      <c r="Z246" s="7">
        <v>1552</v>
      </c>
      <c r="AA246" s="7">
        <f t="shared" si="33"/>
        <v>6038</v>
      </c>
      <c r="AB246" s="7">
        <v>5826</v>
      </c>
      <c r="AD246" s="9">
        <f t="shared" si="34"/>
        <v>373.82000000000005</v>
      </c>
      <c r="AE246" s="9">
        <v>8738</v>
      </c>
    </row>
    <row r="247" spans="1:31" ht="15.5" x14ac:dyDescent="0.35">
      <c r="A247" s="13">
        <v>44350</v>
      </c>
      <c r="B247" s="7">
        <v>0</v>
      </c>
      <c r="C247" s="7">
        <f t="shared" si="36"/>
        <v>0</v>
      </c>
      <c r="D247" s="7">
        <f t="shared" si="37"/>
        <v>8</v>
      </c>
      <c r="E247" s="7">
        <v>74</v>
      </c>
      <c r="F247" s="7">
        <v>0</v>
      </c>
      <c r="G247" s="7">
        <f t="shared" si="38"/>
        <v>8.2100000000000009</v>
      </c>
      <c r="H247" s="7">
        <f t="shared" si="39"/>
        <v>204.92000000000002</v>
      </c>
      <c r="I247" s="7">
        <f t="shared" si="40"/>
        <v>1931</v>
      </c>
      <c r="J247" s="7">
        <f t="shared" si="41"/>
        <v>2896.5</v>
      </c>
      <c r="K247" s="7">
        <f t="shared" si="42"/>
        <v>3475.8</v>
      </c>
      <c r="L247" s="7">
        <f t="shared" si="43"/>
        <v>3862</v>
      </c>
      <c r="M247" s="7">
        <f t="shared" si="43"/>
        <v>191.33</v>
      </c>
      <c r="N247" s="9">
        <v>0</v>
      </c>
      <c r="O247" s="7"/>
      <c r="P247" s="9">
        <v>49.85</v>
      </c>
      <c r="Q247" s="7"/>
      <c r="R247" s="7">
        <f t="shared" si="35"/>
        <v>373.82000000000016</v>
      </c>
      <c r="S247" s="7"/>
      <c r="T247" s="7"/>
      <c r="U247" s="7"/>
      <c r="V247" s="7"/>
      <c r="W247" s="7">
        <v>776</v>
      </c>
      <c r="X247" s="7">
        <v>1164</v>
      </c>
      <c r="Y247" s="7">
        <v>1396.8</v>
      </c>
      <c r="Z247" s="7">
        <v>1552</v>
      </c>
      <c r="AA247" s="7">
        <f t="shared" si="33"/>
        <v>6038</v>
      </c>
      <c r="AB247" s="7">
        <v>5826</v>
      </c>
      <c r="AD247" s="9">
        <f t="shared" si="34"/>
        <v>373.82000000000005</v>
      </c>
      <c r="AE247" s="9">
        <v>8738</v>
      </c>
    </row>
    <row r="248" spans="1:31" ht="15.5" x14ac:dyDescent="0.35">
      <c r="A248" s="13">
        <v>44351</v>
      </c>
      <c r="B248" s="7">
        <v>0</v>
      </c>
      <c r="C248" s="7">
        <f t="shared" si="36"/>
        <v>0</v>
      </c>
      <c r="D248" s="7">
        <f t="shared" si="37"/>
        <v>8</v>
      </c>
      <c r="E248" s="7">
        <v>74</v>
      </c>
      <c r="F248" s="7">
        <v>0</v>
      </c>
      <c r="G248" s="7">
        <f t="shared" si="38"/>
        <v>8.2100000000000009</v>
      </c>
      <c r="H248" s="7">
        <f t="shared" si="39"/>
        <v>204.92000000000002</v>
      </c>
      <c r="I248" s="7">
        <f t="shared" si="40"/>
        <v>1931</v>
      </c>
      <c r="J248" s="7">
        <f t="shared" si="41"/>
        <v>2896.5</v>
      </c>
      <c r="K248" s="7">
        <f t="shared" si="42"/>
        <v>3475.8</v>
      </c>
      <c r="L248" s="7">
        <f t="shared" si="43"/>
        <v>3862</v>
      </c>
      <c r="M248" s="7">
        <f t="shared" si="43"/>
        <v>191.33</v>
      </c>
      <c r="N248" s="9">
        <v>0</v>
      </c>
      <c r="O248" s="7"/>
      <c r="P248" s="9">
        <v>49.85</v>
      </c>
      <c r="Q248" s="7"/>
      <c r="R248" s="7">
        <f t="shared" si="35"/>
        <v>373.82000000000016</v>
      </c>
      <c r="S248" s="7"/>
      <c r="T248" s="7"/>
      <c r="U248" s="7"/>
      <c r="V248" s="7"/>
      <c r="W248" s="7">
        <v>776</v>
      </c>
      <c r="X248" s="7">
        <v>1164</v>
      </c>
      <c r="Y248" s="7">
        <v>1396.8</v>
      </c>
      <c r="Z248" s="7">
        <v>1552</v>
      </c>
      <c r="AA248" s="7">
        <f t="shared" si="33"/>
        <v>6038</v>
      </c>
      <c r="AB248" s="7">
        <v>5826</v>
      </c>
      <c r="AD248" s="9">
        <f t="shared" si="34"/>
        <v>373.82000000000005</v>
      </c>
      <c r="AE248" s="9">
        <v>8738</v>
      </c>
    </row>
    <row r="249" spans="1:31" ht="15.5" x14ac:dyDescent="0.35">
      <c r="A249" s="13">
        <v>44352</v>
      </c>
      <c r="B249" s="7">
        <v>0</v>
      </c>
      <c r="C249" s="7">
        <f t="shared" si="36"/>
        <v>0</v>
      </c>
      <c r="D249" s="7">
        <f t="shared" si="37"/>
        <v>8</v>
      </c>
      <c r="E249" s="7">
        <v>74</v>
      </c>
      <c r="F249" s="7">
        <v>0</v>
      </c>
      <c r="G249" s="7">
        <f t="shared" si="38"/>
        <v>8.2100000000000009</v>
      </c>
      <c r="H249" s="7">
        <f t="shared" si="39"/>
        <v>204.92000000000002</v>
      </c>
      <c r="I249" s="7">
        <f t="shared" si="40"/>
        <v>1931</v>
      </c>
      <c r="J249" s="7">
        <f t="shared" si="41"/>
        <v>2896.5</v>
      </c>
      <c r="K249" s="7">
        <f t="shared" si="42"/>
        <v>3475.8</v>
      </c>
      <c r="L249" s="7">
        <f t="shared" si="43"/>
        <v>3862</v>
      </c>
      <c r="M249" s="7">
        <f t="shared" si="43"/>
        <v>191.33</v>
      </c>
      <c r="N249" s="9">
        <v>0</v>
      </c>
      <c r="O249" s="7"/>
      <c r="P249" s="9">
        <v>49.85</v>
      </c>
      <c r="Q249" s="7"/>
      <c r="R249" s="7">
        <f t="shared" si="35"/>
        <v>373.82000000000016</v>
      </c>
      <c r="S249" s="7"/>
      <c r="T249" s="7"/>
      <c r="U249" s="7"/>
      <c r="V249" s="7"/>
      <c r="W249" s="7">
        <v>776</v>
      </c>
      <c r="X249" s="7">
        <v>1164</v>
      </c>
      <c r="Y249" s="7">
        <v>1396.8</v>
      </c>
      <c r="Z249" s="7">
        <v>1552</v>
      </c>
      <c r="AA249" s="7">
        <f t="shared" ref="AA249:AA265" si="44">AA248</f>
        <v>6038</v>
      </c>
      <c r="AB249" s="7">
        <v>5826</v>
      </c>
      <c r="AD249" s="9">
        <f t="shared" ref="AD249:AD265" si="45">323.97+49.85</f>
        <v>373.82000000000005</v>
      </c>
      <c r="AE249" s="9">
        <v>8738</v>
      </c>
    </row>
    <row r="250" spans="1:31" ht="15.5" x14ac:dyDescent="0.35">
      <c r="A250" s="13">
        <v>44353</v>
      </c>
      <c r="B250" s="7">
        <v>0</v>
      </c>
      <c r="C250" s="7">
        <f t="shared" si="36"/>
        <v>0</v>
      </c>
      <c r="D250" s="7">
        <f t="shared" si="37"/>
        <v>8</v>
      </c>
      <c r="E250" s="7">
        <v>74</v>
      </c>
      <c r="F250" s="7">
        <v>0</v>
      </c>
      <c r="G250" s="7">
        <f t="shared" si="38"/>
        <v>8.2100000000000009</v>
      </c>
      <c r="H250" s="7">
        <f t="shared" si="39"/>
        <v>204.92000000000002</v>
      </c>
      <c r="I250" s="7">
        <f t="shared" si="40"/>
        <v>1931</v>
      </c>
      <c r="J250" s="7">
        <f t="shared" si="41"/>
        <v>2896.5</v>
      </c>
      <c r="K250" s="7">
        <f t="shared" si="42"/>
        <v>3475.8</v>
      </c>
      <c r="L250" s="7">
        <f t="shared" si="43"/>
        <v>3862</v>
      </c>
      <c r="M250" s="7">
        <f t="shared" si="43"/>
        <v>191.33</v>
      </c>
      <c r="N250" s="9">
        <v>0</v>
      </c>
      <c r="O250" s="7"/>
      <c r="P250" s="9">
        <v>49.85</v>
      </c>
      <c r="Q250" s="7"/>
      <c r="R250" s="7">
        <f t="shared" ref="R250:R265" si="46">R249+N250</f>
        <v>373.82000000000016</v>
      </c>
      <c r="S250" s="7"/>
      <c r="T250" s="7"/>
      <c r="U250" s="7"/>
      <c r="V250" s="7"/>
      <c r="W250" s="7">
        <v>776</v>
      </c>
      <c r="X250" s="7">
        <v>1164</v>
      </c>
      <c r="Y250" s="7">
        <v>1396.8</v>
      </c>
      <c r="Z250" s="7">
        <v>1552</v>
      </c>
      <c r="AA250" s="7">
        <f t="shared" si="44"/>
        <v>6038</v>
      </c>
      <c r="AB250" s="7">
        <v>5826</v>
      </c>
      <c r="AD250" s="9">
        <f t="shared" si="45"/>
        <v>373.82000000000005</v>
      </c>
      <c r="AE250" s="9">
        <v>8738</v>
      </c>
    </row>
    <row r="251" spans="1:31" ht="15.5" x14ac:dyDescent="0.35">
      <c r="A251" s="13">
        <v>44354</v>
      </c>
      <c r="B251" s="7">
        <v>0</v>
      </c>
      <c r="C251" s="7">
        <f t="shared" si="36"/>
        <v>0</v>
      </c>
      <c r="D251" s="7">
        <f t="shared" si="37"/>
        <v>8</v>
      </c>
      <c r="E251" s="7">
        <v>74</v>
      </c>
      <c r="F251" s="7">
        <v>0</v>
      </c>
      <c r="G251" s="7">
        <f t="shared" si="38"/>
        <v>8.2100000000000009</v>
      </c>
      <c r="H251" s="7">
        <f t="shared" si="39"/>
        <v>204.92000000000002</v>
      </c>
      <c r="I251" s="7">
        <f t="shared" si="40"/>
        <v>1931</v>
      </c>
      <c r="J251" s="7">
        <f t="shared" si="41"/>
        <v>2896.5</v>
      </c>
      <c r="K251" s="7">
        <f t="shared" si="42"/>
        <v>3475.8</v>
      </c>
      <c r="L251" s="7">
        <f t="shared" si="43"/>
        <v>3862</v>
      </c>
      <c r="M251" s="7">
        <f t="shared" si="43"/>
        <v>191.33</v>
      </c>
      <c r="N251" s="9">
        <v>0</v>
      </c>
      <c r="O251" s="7"/>
      <c r="P251" s="9">
        <v>49.85</v>
      </c>
      <c r="Q251" s="7"/>
      <c r="R251" s="7">
        <f t="shared" si="46"/>
        <v>373.82000000000016</v>
      </c>
      <c r="S251" s="7"/>
      <c r="T251" s="7"/>
      <c r="U251" s="7"/>
      <c r="V251" s="7"/>
      <c r="W251" s="7">
        <v>776</v>
      </c>
      <c r="X251" s="7">
        <v>1164</v>
      </c>
      <c r="Y251" s="7">
        <v>1396.8</v>
      </c>
      <c r="Z251" s="7">
        <v>1552</v>
      </c>
      <c r="AA251" s="7">
        <f t="shared" si="44"/>
        <v>6038</v>
      </c>
      <c r="AB251" s="7">
        <v>5826</v>
      </c>
      <c r="AD251" s="9">
        <f t="shared" si="45"/>
        <v>373.82000000000005</v>
      </c>
      <c r="AE251" s="9">
        <v>8738</v>
      </c>
    </row>
    <row r="252" spans="1:31" ht="15.5" x14ac:dyDescent="0.35">
      <c r="A252" s="13">
        <v>44355</v>
      </c>
      <c r="B252" s="7">
        <v>0</v>
      </c>
      <c r="C252" s="7">
        <f t="shared" si="36"/>
        <v>0</v>
      </c>
      <c r="D252" s="7">
        <f t="shared" si="37"/>
        <v>8</v>
      </c>
      <c r="E252" s="7">
        <v>74</v>
      </c>
      <c r="F252" s="7">
        <v>0</v>
      </c>
      <c r="G252" s="7">
        <f t="shared" si="38"/>
        <v>8.2100000000000009</v>
      </c>
      <c r="H252" s="7">
        <f t="shared" si="39"/>
        <v>204.92000000000002</v>
      </c>
      <c r="I252" s="7">
        <f t="shared" si="40"/>
        <v>1931</v>
      </c>
      <c r="J252" s="7">
        <f t="shared" si="41"/>
        <v>2896.5</v>
      </c>
      <c r="K252" s="7">
        <f t="shared" si="42"/>
        <v>3475.8</v>
      </c>
      <c r="L252" s="7">
        <f t="shared" si="43"/>
        <v>3862</v>
      </c>
      <c r="M252" s="7">
        <f t="shared" si="43"/>
        <v>191.33</v>
      </c>
      <c r="N252" s="9">
        <v>0</v>
      </c>
      <c r="O252" s="7"/>
      <c r="P252" s="9">
        <v>49.85</v>
      </c>
      <c r="Q252" s="7"/>
      <c r="R252" s="7">
        <f t="shared" si="46"/>
        <v>373.82000000000016</v>
      </c>
      <c r="S252" s="7"/>
      <c r="T252" s="7"/>
      <c r="U252" s="7"/>
      <c r="V252" s="7"/>
      <c r="W252" s="7">
        <v>776</v>
      </c>
      <c r="X252" s="7">
        <v>1164</v>
      </c>
      <c r="Y252" s="7">
        <v>1396.8</v>
      </c>
      <c r="Z252" s="7">
        <v>1552</v>
      </c>
      <c r="AA252" s="7">
        <f t="shared" si="44"/>
        <v>6038</v>
      </c>
      <c r="AB252" s="7">
        <v>5826</v>
      </c>
      <c r="AD252" s="9">
        <f t="shared" si="45"/>
        <v>373.82000000000005</v>
      </c>
      <c r="AE252" s="9">
        <v>8738</v>
      </c>
    </row>
    <row r="253" spans="1:31" ht="15.5" x14ac:dyDescent="0.35">
      <c r="A253" s="13">
        <v>44356</v>
      </c>
      <c r="B253" s="7">
        <v>0</v>
      </c>
      <c r="C253" s="7">
        <f t="shared" si="36"/>
        <v>0</v>
      </c>
      <c r="D253" s="7">
        <f t="shared" si="37"/>
        <v>8</v>
      </c>
      <c r="E253" s="7">
        <v>74</v>
      </c>
      <c r="F253" s="7">
        <v>0</v>
      </c>
      <c r="G253" s="7">
        <f t="shared" si="38"/>
        <v>8.2100000000000009</v>
      </c>
      <c r="H253" s="7">
        <f t="shared" si="39"/>
        <v>204.92000000000002</v>
      </c>
      <c r="I253" s="7">
        <f t="shared" si="40"/>
        <v>1931</v>
      </c>
      <c r="J253" s="7">
        <f t="shared" si="41"/>
        <v>2896.5</v>
      </c>
      <c r="K253" s="7">
        <f t="shared" si="42"/>
        <v>3475.8</v>
      </c>
      <c r="L253" s="7">
        <f t="shared" si="43"/>
        <v>3862</v>
      </c>
      <c r="M253" s="7">
        <f t="shared" si="43"/>
        <v>191.33</v>
      </c>
      <c r="N253" s="9">
        <v>0</v>
      </c>
      <c r="O253" s="7"/>
      <c r="P253" s="9">
        <v>49.85</v>
      </c>
      <c r="Q253" s="7"/>
      <c r="R253" s="7">
        <f t="shared" si="46"/>
        <v>373.82000000000016</v>
      </c>
      <c r="S253" s="7"/>
      <c r="T253" s="7"/>
      <c r="U253" s="7"/>
      <c r="V253" s="7"/>
      <c r="W253" s="7">
        <v>776</v>
      </c>
      <c r="X253" s="7">
        <v>1164</v>
      </c>
      <c r="Y253" s="7">
        <v>1396.8</v>
      </c>
      <c r="Z253" s="7">
        <v>1552</v>
      </c>
      <c r="AA253" s="7">
        <f t="shared" si="44"/>
        <v>6038</v>
      </c>
      <c r="AB253" s="7">
        <v>5826</v>
      </c>
      <c r="AD253" s="9">
        <f t="shared" si="45"/>
        <v>373.82000000000005</v>
      </c>
      <c r="AE253" s="9">
        <v>8738</v>
      </c>
    </row>
    <row r="254" spans="1:31" ht="15.5" x14ac:dyDescent="0.35">
      <c r="A254" s="13">
        <v>44357</v>
      </c>
      <c r="B254" s="7">
        <v>0</v>
      </c>
      <c r="C254" s="7">
        <f t="shared" si="36"/>
        <v>0</v>
      </c>
      <c r="D254" s="7">
        <f t="shared" si="37"/>
        <v>8</v>
      </c>
      <c r="E254" s="7">
        <v>74</v>
      </c>
      <c r="F254" s="7">
        <v>0</v>
      </c>
      <c r="G254" s="7">
        <f t="shared" si="38"/>
        <v>8.2100000000000009</v>
      </c>
      <c r="H254" s="7">
        <f t="shared" si="39"/>
        <v>204.92000000000002</v>
      </c>
      <c r="I254" s="7">
        <f t="shared" si="40"/>
        <v>1931</v>
      </c>
      <c r="J254" s="7">
        <f t="shared" si="41"/>
        <v>2896.5</v>
      </c>
      <c r="K254" s="7">
        <f t="shared" si="42"/>
        <v>3475.8</v>
      </c>
      <c r="L254" s="7">
        <f t="shared" si="43"/>
        <v>3862</v>
      </c>
      <c r="M254" s="7">
        <f t="shared" si="43"/>
        <v>191.33</v>
      </c>
      <c r="N254" s="9">
        <v>0</v>
      </c>
      <c r="O254" s="7"/>
      <c r="P254" s="9">
        <v>49.85</v>
      </c>
      <c r="Q254" s="7"/>
      <c r="R254" s="7">
        <f t="shared" si="46"/>
        <v>373.82000000000016</v>
      </c>
      <c r="S254" s="7"/>
      <c r="T254" s="7"/>
      <c r="U254" s="7"/>
      <c r="V254" s="7"/>
      <c r="W254" s="7">
        <v>776</v>
      </c>
      <c r="X254" s="7">
        <v>1164</v>
      </c>
      <c r="Y254" s="7">
        <v>1396.8</v>
      </c>
      <c r="Z254" s="7">
        <v>1552</v>
      </c>
      <c r="AA254" s="7">
        <f t="shared" si="44"/>
        <v>6038</v>
      </c>
      <c r="AB254" s="7">
        <v>5826</v>
      </c>
      <c r="AD254" s="9">
        <f t="shared" si="45"/>
        <v>373.82000000000005</v>
      </c>
      <c r="AE254" s="9">
        <v>8738</v>
      </c>
    </row>
    <row r="255" spans="1:31" ht="15.5" x14ac:dyDescent="0.35">
      <c r="A255" s="13">
        <v>44358</v>
      </c>
      <c r="B255" s="7">
        <v>0</v>
      </c>
      <c r="C255" s="7">
        <f t="shared" si="36"/>
        <v>0</v>
      </c>
      <c r="D255" s="7">
        <f t="shared" si="37"/>
        <v>8</v>
      </c>
      <c r="E255" s="7">
        <v>74</v>
      </c>
      <c r="F255" s="7">
        <v>0</v>
      </c>
      <c r="G255" s="7">
        <f t="shared" si="38"/>
        <v>8.2100000000000009</v>
      </c>
      <c r="H255" s="7">
        <f t="shared" si="39"/>
        <v>204.92000000000002</v>
      </c>
      <c r="I255" s="7">
        <f t="shared" si="40"/>
        <v>1931</v>
      </c>
      <c r="J255" s="7">
        <f t="shared" si="41"/>
        <v>2896.5</v>
      </c>
      <c r="K255" s="7">
        <f t="shared" si="42"/>
        <v>3475.8</v>
      </c>
      <c r="L255" s="7">
        <f t="shared" si="43"/>
        <v>3862</v>
      </c>
      <c r="M255" s="7">
        <f t="shared" si="43"/>
        <v>191.33</v>
      </c>
      <c r="N255" s="9">
        <v>0</v>
      </c>
      <c r="O255" s="7"/>
      <c r="P255" s="9">
        <v>49.85</v>
      </c>
      <c r="Q255" s="7"/>
      <c r="R255" s="7">
        <f t="shared" si="46"/>
        <v>373.82000000000016</v>
      </c>
      <c r="S255" s="7"/>
      <c r="T255" s="7"/>
      <c r="U255" s="7"/>
      <c r="V255" s="7"/>
      <c r="W255" s="7">
        <v>776</v>
      </c>
      <c r="X255" s="7">
        <v>1164</v>
      </c>
      <c r="Y255" s="7">
        <v>1396.8</v>
      </c>
      <c r="Z255" s="7">
        <v>1552</v>
      </c>
      <c r="AA255" s="7">
        <f t="shared" si="44"/>
        <v>6038</v>
      </c>
      <c r="AB255" s="7">
        <v>5826</v>
      </c>
      <c r="AD255" s="9">
        <f t="shared" si="45"/>
        <v>373.82000000000005</v>
      </c>
      <c r="AE255" s="9">
        <v>8738</v>
      </c>
    </row>
    <row r="256" spans="1:31" ht="15.5" x14ac:dyDescent="0.35">
      <c r="A256" s="13">
        <v>44359</v>
      </c>
      <c r="B256" s="7">
        <v>0</v>
      </c>
      <c r="C256" s="7">
        <f t="shared" si="36"/>
        <v>0</v>
      </c>
      <c r="D256" s="7">
        <f t="shared" si="37"/>
        <v>8</v>
      </c>
      <c r="E256" s="7">
        <v>74</v>
      </c>
      <c r="F256" s="7">
        <v>0</v>
      </c>
      <c r="G256" s="7">
        <f t="shared" si="38"/>
        <v>8.2100000000000009</v>
      </c>
      <c r="H256" s="7">
        <f t="shared" si="39"/>
        <v>204.92000000000002</v>
      </c>
      <c r="I256" s="7">
        <f t="shared" si="40"/>
        <v>1931</v>
      </c>
      <c r="J256" s="7">
        <f t="shared" si="41"/>
        <v>2896.5</v>
      </c>
      <c r="K256" s="7">
        <f t="shared" si="42"/>
        <v>3475.8</v>
      </c>
      <c r="L256" s="7">
        <f t="shared" si="43"/>
        <v>3862</v>
      </c>
      <c r="M256" s="7">
        <f t="shared" si="43"/>
        <v>191.33</v>
      </c>
      <c r="N256" s="9">
        <v>0</v>
      </c>
      <c r="O256" s="7"/>
      <c r="P256" s="9">
        <v>49.85</v>
      </c>
      <c r="Q256" s="7"/>
      <c r="R256" s="7">
        <f t="shared" si="46"/>
        <v>373.82000000000016</v>
      </c>
      <c r="S256" s="7"/>
      <c r="T256" s="7"/>
      <c r="U256" s="7"/>
      <c r="V256" s="7"/>
      <c r="W256" s="7">
        <v>776</v>
      </c>
      <c r="X256" s="7">
        <v>1164</v>
      </c>
      <c r="Y256" s="7">
        <v>1396.8</v>
      </c>
      <c r="Z256" s="7">
        <v>1552</v>
      </c>
      <c r="AA256" s="7">
        <f t="shared" si="44"/>
        <v>6038</v>
      </c>
      <c r="AB256" s="7">
        <v>5826</v>
      </c>
      <c r="AD256" s="9">
        <f t="shared" si="45"/>
        <v>373.82000000000005</v>
      </c>
      <c r="AE256" s="9">
        <v>8738</v>
      </c>
    </row>
    <row r="257" spans="1:31" ht="15.5" x14ac:dyDescent="0.35">
      <c r="A257" s="13">
        <v>44360</v>
      </c>
      <c r="B257" s="7">
        <v>0</v>
      </c>
      <c r="C257" s="7">
        <f t="shared" si="36"/>
        <v>0</v>
      </c>
      <c r="D257" s="7">
        <f t="shared" si="37"/>
        <v>8</v>
      </c>
      <c r="E257" s="7">
        <v>74</v>
      </c>
      <c r="F257" s="7">
        <v>0</v>
      </c>
      <c r="G257" s="7">
        <f t="shared" si="38"/>
        <v>8.2100000000000009</v>
      </c>
      <c r="H257" s="7">
        <f t="shared" si="39"/>
        <v>204.92000000000002</v>
      </c>
      <c r="I257" s="7">
        <f t="shared" si="40"/>
        <v>1931</v>
      </c>
      <c r="J257" s="7">
        <f t="shared" si="41"/>
        <v>2896.5</v>
      </c>
      <c r="K257" s="7">
        <f t="shared" si="42"/>
        <v>3475.8</v>
      </c>
      <c r="L257" s="7">
        <f t="shared" si="43"/>
        <v>3862</v>
      </c>
      <c r="M257" s="7">
        <f t="shared" si="43"/>
        <v>191.33</v>
      </c>
      <c r="N257" s="9">
        <v>0</v>
      </c>
      <c r="O257" s="7"/>
      <c r="P257" s="9">
        <v>49.85</v>
      </c>
      <c r="Q257" s="7"/>
      <c r="R257" s="7">
        <f t="shared" si="46"/>
        <v>373.82000000000016</v>
      </c>
      <c r="S257" s="7"/>
      <c r="T257" s="7"/>
      <c r="U257" s="7"/>
      <c r="V257" s="7"/>
      <c r="W257" s="7">
        <v>776</v>
      </c>
      <c r="X257" s="7">
        <v>1164</v>
      </c>
      <c r="Y257" s="7">
        <v>1396.8</v>
      </c>
      <c r="Z257" s="7">
        <v>1552</v>
      </c>
      <c r="AA257" s="7">
        <f t="shared" si="44"/>
        <v>6038</v>
      </c>
      <c r="AB257" s="7">
        <v>5826</v>
      </c>
      <c r="AD257" s="9">
        <f t="shared" si="45"/>
        <v>373.82000000000005</v>
      </c>
      <c r="AE257" s="9">
        <v>8738</v>
      </c>
    </row>
    <row r="258" spans="1:31" ht="15.5" x14ac:dyDescent="0.35">
      <c r="A258" s="13">
        <v>44361</v>
      </c>
      <c r="B258" s="7">
        <v>0</v>
      </c>
      <c r="C258" s="7">
        <f t="shared" si="36"/>
        <v>0</v>
      </c>
      <c r="D258" s="7">
        <f t="shared" si="37"/>
        <v>8</v>
      </c>
      <c r="E258" s="7">
        <v>74</v>
      </c>
      <c r="F258" s="7">
        <v>0</v>
      </c>
      <c r="G258" s="7">
        <f t="shared" si="38"/>
        <v>8.2100000000000009</v>
      </c>
      <c r="H258" s="7">
        <f t="shared" si="39"/>
        <v>204.92000000000002</v>
      </c>
      <c r="I258" s="7">
        <f t="shared" si="40"/>
        <v>1931</v>
      </c>
      <c r="J258" s="7">
        <f t="shared" si="41"/>
        <v>2896.5</v>
      </c>
      <c r="K258" s="7">
        <f t="shared" si="42"/>
        <v>3475.8</v>
      </c>
      <c r="L258" s="7">
        <f t="shared" si="43"/>
        <v>3862</v>
      </c>
      <c r="M258" s="7">
        <f t="shared" si="43"/>
        <v>191.33</v>
      </c>
      <c r="N258" s="9">
        <v>0</v>
      </c>
      <c r="O258" s="7"/>
      <c r="P258" s="9">
        <v>49.85</v>
      </c>
      <c r="Q258" s="7"/>
      <c r="R258" s="7">
        <f t="shared" si="46"/>
        <v>373.82000000000016</v>
      </c>
      <c r="S258" s="7"/>
      <c r="T258" s="7"/>
      <c r="U258" s="7"/>
      <c r="V258" s="7"/>
      <c r="W258" s="7">
        <v>776</v>
      </c>
      <c r="X258" s="7">
        <v>1164</v>
      </c>
      <c r="Y258" s="7">
        <v>1396.8</v>
      </c>
      <c r="Z258" s="7">
        <v>1552</v>
      </c>
      <c r="AA258" s="7">
        <f t="shared" si="44"/>
        <v>6038</v>
      </c>
      <c r="AB258" s="7">
        <v>5826</v>
      </c>
      <c r="AD258" s="9">
        <f t="shared" si="45"/>
        <v>373.82000000000005</v>
      </c>
      <c r="AE258" s="9">
        <v>8738</v>
      </c>
    </row>
    <row r="259" spans="1:31" ht="15.5" x14ac:dyDescent="0.35">
      <c r="A259" s="13">
        <v>44362</v>
      </c>
      <c r="B259" s="7">
        <v>0</v>
      </c>
      <c r="C259" s="7">
        <f t="shared" si="36"/>
        <v>0</v>
      </c>
      <c r="D259" s="7">
        <f t="shared" si="37"/>
        <v>8</v>
      </c>
      <c r="E259" s="7">
        <v>74</v>
      </c>
      <c r="F259" s="7">
        <v>0</v>
      </c>
      <c r="G259" s="7">
        <f t="shared" si="38"/>
        <v>8.2100000000000009</v>
      </c>
      <c r="H259" s="7">
        <f t="shared" si="39"/>
        <v>204.92000000000002</v>
      </c>
      <c r="I259" s="7">
        <f t="shared" si="40"/>
        <v>1931</v>
      </c>
      <c r="J259" s="7">
        <f t="shared" si="41"/>
        <v>2896.5</v>
      </c>
      <c r="K259" s="7">
        <f t="shared" si="42"/>
        <v>3475.8</v>
      </c>
      <c r="L259" s="7">
        <f t="shared" si="43"/>
        <v>3862</v>
      </c>
      <c r="M259" s="7">
        <f t="shared" si="43"/>
        <v>191.33</v>
      </c>
      <c r="N259" s="9">
        <v>0</v>
      </c>
      <c r="O259" s="7"/>
      <c r="P259" s="9">
        <v>49.85</v>
      </c>
      <c r="Q259" s="7"/>
      <c r="R259" s="7">
        <f t="shared" si="46"/>
        <v>373.82000000000016</v>
      </c>
      <c r="S259" s="7"/>
      <c r="T259" s="7"/>
      <c r="U259" s="7"/>
      <c r="V259" s="7"/>
      <c r="W259" s="7">
        <v>776</v>
      </c>
      <c r="X259" s="7">
        <v>1164</v>
      </c>
      <c r="Y259" s="7">
        <v>1396.8</v>
      </c>
      <c r="Z259" s="7">
        <v>1552</v>
      </c>
      <c r="AA259" s="7">
        <f t="shared" si="44"/>
        <v>6038</v>
      </c>
      <c r="AB259" s="7">
        <v>5826</v>
      </c>
      <c r="AD259" s="9">
        <f t="shared" si="45"/>
        <v>373.82000000000005</v>
      </c>
      <c r="AE259" s="9">
        <v>8738</v>
      </c>
    </row>
    <row r="260" spans="1:31" ht="15.5" x14ac:dyDescent="0.35">
      <c r="A260" s="13">
        <v>44363</v>
      </c>
      <c r="B260" s="7">
        <v>0</v>
      </c>
      <c r="C260" s="7">
        <f t="shared" ref="C260:C265" si="47">C259+B260</f>
        <v>0</v>
      </c>
      <c r="D260" s="7">
        <f t="shared" ref="D260:D265" si="48">D259+C260</f>
        <v>8</v>
      </c>
      <c r="E260" s="7">
        <v>74</v>
      </c>
      <c r="F260" s="7">
        <v>0</v>
      </c>
      <c r="G260" s="7">
        <f t="shared" ref="G260:G265" si="49">G259+F260</f>
        <v>8.2100000000000009</v>
      </c>
      <c r="H260" s="7">
        <f t="shared" ref="H260:H265" si="50">H259+F260</f>
        <v>204.92000000000002</v>
      </c>
      <c r="I260" s="7">
        <f t="shared" ref="I260:I273" si="51">I259</f>
        <v>1931</v>
      </c>
      <c r="J260" s="7">
        <f t="shared" ref="J260:J273" si="52">J259</f>
        <v>2896.5</v>
      </c>
      <c r="K260" s="7">
        <f t="shared" ref="K260:K273" si="53">K259</f>
        <v>3475.8</v>
      </c>
      <c r="L260" s="7">
        <f t="shared" ref="L260:M273" si="54">L259</f>
        <v>3862</v>
      </c>
      <c r="M260" s="7">
        <f t="shared" si="54"/>
        <v>191.33</v>
      </c>
      <c r="N260" s="9">
        <v>0</v>
      </c>
      <c r="O260" s="7"/>
      <c r="P260" s="9">
        <v>49.85</v>
      </c>
      <c r="Q260" s="7"/>
      <c r="R260" s="7">
        <f t="shared" si="46"/>
        <v>373.82000000000016</v>
      </c>
      <c r="S260" s="7"/>
      <c r="T260" s="7"/>
      <c r="U260" s="7"/>
      <c r="V260" s="7"/>
      <c r="W260" s="7">
        <v>776</v>
      </c>
      <c r="X260" s="7">
        <v>1164</v>
      </c>
      <c r="Y260" s="7">
        <v>1396.8</v>
      </c>
      <c r="Z260" s="7">
        <v>1552</v>
      </c>
      <c r="AA260" s="7">
        <f t="shared" si="44"/>
        <v>6038</v>
      </c>
      <c r="AB260" s="7">
        <v>5826</v>
      </c>
      <c r="AD260" s="9">
        <f t="shared" si="45"/>
        <v>373.82000000000005</v>
      </c>
      <c r="AE260" s="9">
        <v>8738</v>
      </c>
    </row>
    <row r="261" spans="1:31" ht="15.5" x14ac:dyDescent="0.35">
      <c r="A261" s="13">
        <v>44364</v>
      </c>
      <c r="B261" s="7">
        <v>0</v>
      </c>
      <c r="C261" s="7">
        <f t="shared" si="47"/>
        <v>0</v>
      </c>
      <c r="D261" s="7">
        <f t="shared" si="48"/>
        <v>8</v>
      </c>
      <c r="E261" s="7">
        <v>74</v>
      </c>
      <c r="F261" s="7">
        <v>0</v>
      </c>
      <c r="G261" s="7">
        <f t="shared" si="49"/>
        <v>8.2100000000000009</v>
      </c>
      <c r="H261" s="7">
        <f t="shared" si="50"/>
        <v>204.92000000000002</v>
      </c>
      <c r="I261" s="7">
        <f t="shared" si="51"/>
        <v>1931</v>
      </c>
      <c r="J261" s="7">
        <f t="shared" si="52"/>
        <v>2896.5</v>
      </c>
      <c r="K261" s="7">
        <f t="shared" si="53"/>
        <v>3475.8</v>
      </c>
      <c r="L261" s="7">
        <f t="shared" si="54"/>
        <v>3862</v>
      </c>
      <c r="M261" s="7">
        <f t="shared" si="54"/>
        <v>191.33</v>
      </c>
      <c r="N261" s="9">
        <v>0</v>
      </c>
      <c r="O261" s="7"/>
      <c r="P261" s="9">
        <v>49.85</v>
      </c>
      <c r="Q261" s="7"/>
      <c r="R261" s="7">
        <f t="shared" si="46"/>
        <v>373.82000000000016</v>
      </c>
      <c r="S261" s="7"/>
      <c r="T261" s="7"/>
      <c r="U261" s="7"/>
      <c r="V261" s="7"/>
      <c r="W261" s="7">
        <v>776</v>
      </c>
      <c r="X261" s="7">
        <v>1164</v>
      </c>
      <c r="Y261" s="7">
        <v>1396.8</v>
      </c>
      <c r="Z261" s="7">
        <v>1552</v>
      </c>
      <c r="AA261" s="7">
        <f t="shared" si="44"/>
        <v>6038</v>
      </c>
      <c r="AB261" s="7">
        <v>5826</v>
      </c>
      <c r="AD261" s="9">
        <f t="shared" si="45"/>
        <v>373.82000000000005</v>
      </c>
      <c r="AE261" s="9">
        <v>8738</v>
      </c>
    </row>
    <row r="262" spans="1:31" ht="15.5" x14ac:dyDescent="0.35">
      <c r="A262" s="13">
        <v>44365</v>
      </c>
      <c r="B262" s="7">
        <v>0</v>
      </c>
      <c r="C262" s="7">
        <f t="shared" si="47"/>
        <v>0</v>
      </c>
      <c r="D262" s="7">
        <f t="shared" si="48"/>
        <v>8</v>
      </c>
      <c r="E262" s="7">
        <v>74</v>
      </c>
      <c r="F262" s="7">
        <v>0</v>
      </c>
      <c r="G262" s="7">
        <f t="shared" si="49"/>
        <v>8.2100000000000009</v>
      </c>
      <c r="H262" s="7">
        <f t="shared" si="50"/>
        <v>204.92000000000002</v>
      </c>
      <c r="I262" s="7">
        <f t="shared" si="51"/>
        <v>1931</v>
      </c>
      <c r="J262" s="7">
        <f t="shared" si="52"/>
        <v>2896.5</v>
      </c>
      <c r="K262" s="7">
        <f t="shared" si="53"/>
        <v>3475.8</v>
      </c>
      <c r="L262" s="7">
        <f t="shared" si="54"/>
        <v>3862</v>
      </c>
      <c r="M262" s="7">
        <f t="shared" si="54"/>
        <v>191.33</v>
      </c>
      <c r="N262" s="9">
        <v>0</v>
      </c>
      <c r="O262" s="7"/>
      <c r="P262" s="9">
        <v>49.85</v>
      </c>
      <c r="Q262" s="7"/>
      <c r="R262" s="7">
        <f t="shared" si="46"/>
        <v>373.82000000000016</v>
      </c>
      <c r="S262" s="7"/>
      <c r="T262" s="7"/>
      <c r="U262" s="7"/>
      <c r="V262" s="7"/>
      <c r="W262" s="7">
        <v>776</v>
      </c>
      <c r="X262" s="7">
        <v>1164</v>
      </c>
      <c r="Y262" s="7">
        <v>1396.8</v>
      </c>
      <c r="Z262" s="7">
        <v>1552</v>
      </c>
      <c r="AA262" s="7">
        <f t="shared" si="44"/>
        <v>6038</v>
      </c>
      <c r="AB262" s="7">
        <v>5826</v>
      </c>
      <c r="AD262" s="9">
        <f t="shared" si="45"/>
        <v>373.82000000000005</v>
      </c>
      <c r="AE262" s="9">
        <v>8738</v>
      </c>
    </row>
    <row r="263" spans="1:31" ht="15.5" x14ac:dyDescent="0.35">
      <c r="A263" s="13">
        <v>44366</v>
      </c>
      <c r="B263" s="7">
        <v>0</v>
      </c>
      <c r="C263" s="7">
        <f t="shared" si="47"/>
        <v>0</v>
      </c>
      <c r="D263" s="7">
        <f t="shared" si="48"/>
        <v>8</v>
      </c>
      <c r="E263" s="7">
        <v>74</v>
      </c>
      <c r="F263" s="7">
        <v>0</v>
      </c>
      <c r="G263" s="7">
        <f t="shared" si="49"/>
        <v>8.2100000000000009</v>
      </c>
      <c r="H263" s="7">
        <f t="shared" si="50"/>
        <v>204.92000000000002</v>
      </c>
      <c r="I263" s="7">
        <f t="shared" si="51"/>
        <v>1931</v>
      </c>
      <c r="J263" s="7">
        <f t="shared" si="52"/>
        <v>2896.5</v>
      </c>
      <c r="K263" s="7">
        <f t="shared" si="53"/>
        <v>3475.8</v>
      </c>
      <c r="L263" s="7">
        <f t="shared" si="54"/>
        <v>3862</v>
      </c>
      <c r="M263" s="7">
        <f t="shared" si="54"/>
        <v>191.33</v>
      </c>
      <c r="N263" s="9">
        <v>0</v>
      </c>
      <c r="O263" s="7"/>
      <c r="P263" s="9">
        <v>49.85</v>
      </c>
      <c r="Q263" s="7"/>
      <c r="R263" s="7">
        <f t="shared" si="46"/>
        <v>373.82000000000016</v>
      </c>
      <c r="S263" s="7"/>
      <c r="T263" s="7"/>
      <c r="U263" s="7"/>
      <c r="V263" s="7"/>
      <c r="W263" s="7">
        <v>776</v>
      </c>
      <c r="X263" s="7">
        <v>1164</v>
      </c>
      <c r="Y263" s="7">
        <v>1396.8</v>
      </c>
      <c r="Z263" s="7">
        <v>1552</v>
      </c>
      <c r="AA263" s="7">
        <f t="shared" si="44"/>
        <v>6038</v>
      </c>
      <c r="AB263" s="7">
        <v>5826</v>
      </c>
      <c r="AD263" s="9">
        <f t="shared" si="45"/>
        <v>373.82000000000005</v>
      </c>
      <c r="AE263" s="9">
        <v>8738</v>
      </c>
    </row>
    <row r="264" spans="1:31" ht="15.5" x14ac:dyDescent="0.35">
      <c r="A264" s="13">
        <v>44367</v>
      </c>
      <c r="B264" s="7">
        <v>0</v>
      </c>
      <c r="C264" s="7">
        <f t="shared" si="47"/>
        <v>0</v>
      </c>
      <c r="D264" s="7">
        <f t="shared" si="48"/>
        <v>8</v>
      </c>
      <c r="E264" s="7">
        <v>74</v>
      </c>
      <c r="F264" s="7">
        <v>0</v>
      </c>
      <c r="G264" s="7">
        <f t="shared" si="49"/>
        <v>8.2100000000000009</v>
      </c>
      <c r="H264" s="7">
        <f t="shared" si="50"/>
        <v>204.92000000000002</v>
      </c>
      <c r="I264" s="7">
        <f t="shared" si="51"/>
        <v>1931</v>
      </c>
      <c r="J264" s="7">
        <f t="shared" si="52"/>
        <v>2896.5</v>
      </c>
      <c r="K264" s="7">
        <f t="shared" si="53"/>
        <v>3475.8</v>
      </c>
      <c r="L264" s="7">
        <f t="shared" si="54"/>
        <v>3862</v>
      </c>
      <c r="M264" s="7">
        <f t="shared" si="54"/>
        <v>191.33</v>
      </c>
      <c r="N264" s="9">
        <v>0</v>
      </c>
      <c r="O264" s="7"/>
      <c r="P264" s="9">
        <v>49.85</v>
      </c>
      <c r="Q264" s="7"/>
      <c r="R264" s="7">
        <f t="shared" si="46"/>
        <v>373.82000000000016</v>
      </c>
      <c r="S264" s="7"/>
      <c r="T264" s="7"/>
      <c r="U264" s="7"/>
      <c r="V264" s="7"/>
      <c r="W264" s="7">
        <v>776</v>
      </c>
      <c r="X264" s="7">
        <v>1164</v>
      </c>
      <c r="Y264" s="7">
        <v>1396.8</v>
      </c>
      <c r="Z264" s="7">
        <v>1552</v>
      </c>
      <c r="AA264" s="7">
        <f t="shared" si="44"/>
        <v>6038</v>
      </c>
      <c r="AB264" s="7">
        <v>5826</v>
      </c>
      <c r="AD264" s="9">
        <f t="shared" si="45"/>
        <v>373.82000000000005</v>
      </c>
      <c r="AE264" s="9">
        <v>8738</v>
      </c>
    </row>
    <row r="265" spans="1:31" ht="15.5" x14ac:dyDescent="0.35">
      <c r="A265" s="13">
        <v>44368</v>
      </c>
      <c r="B265" s="7">
        <v>0</v>
      </c>
      <c r="C265" s="7">
        <f t="shared" si="47"/>
        <v>0</v>
      </c>
      <c r="D265" s="7">
        <f t="shared" si="48"/>
        <v>8</v>
      </c>
      <c r="E265" s="7">
        <v>74</v>
      </c>
      <c r="F265" s="7">
        <v>0</v>
      </c>
      <c r="G265" s="7">
        <f t="shared" si="49"/>
        <v>8.2100000000000009</v>
      </c>
      <c r="H265" s="7">
        <f t="shared" si="50"/>
        <v>204.92000000000002</v>
      </c>
      <c r="I265" s="7">
        <f t="shared" si="51"/>
        <v>1931</v>
      </c>
      <c r="J265" s="7">
        <f t="shared" si="52"/>
        <v>2896.5</v>
      </c>
      <c r="K265" s="7">
        <f t="shared" si="53"/>
        <v>3475.8</v>
      </c>
      <c r="L265" s="7">
        <f t="shared" si="54"/>
        <v>3862</v>
      </c>
      <c r="M265" s="7">
        <f t="shared" si="54"/>
        <v>191.33</v>
      </c>
      <c r="N265" s="9">
        <v>0</v>
      </c>
      <c r="O265" s="7"/>
      <c r="P265" s="9">
        <v>49.85</v>
      </c>
      <c r="Q265" s="7"/>
      <c r="R265" s="7">
        <f t="shared" si="46"/>
        <v>373.82000000000016</v>
      </c>
      <c r="S265" s="7"/>
      <c r="T265" s="7"/>
      <c r="U265" s="7"/>
      <c r="V265" s="7"/>
      <c r="W265" s="7">
        <v>776</v>
      </c>
      <c r="X265" s="7">
        <v>1164</v>
      </c>
      <c r="Y265" s="7">
        <v>1396.8</v>
      </c>
      <c r="Z265" s="7">
        <v>1552</v>
      </c>
      <c r="AA265" s="7">
        <f t="shared" si="44"/>
        <v>6038</v>
      </c>
      <c r="AB265" s="7">
        <v>5826</v>
      </c>
      <c r="AD265" s="9">
        <f t="shared" si="45"/>
        <v>373.82000000000005</v>
      </c>
      <c r="AE265" s="9">
        <v>8738</v>
      </c>
    </row>
    <row r="266" spans="1:31" ht="15.5" x14ac:dyDescent="0.35">
      <c r="A266" s="13">
        <v>44835</v>
      </c>
      <c r="B266" s="7"/>
      <c r="C266" s="7"/>
      <c r="D266" s="7"/>
      <c r="E266" s="7"/>
      <c r="F266" s="7"/>
      <c r="G266" s="7"/>
      <c r="H266" s="7"/>
      <c r="I266" s="7">
        <f t="shared" si="51"/>
        <v>1931</v>
      </c>
      <c r="J266" s="7">
        <f t="shared" si="52"/>
        <v>2896.5</v>
      </c>
      <c r="K266" s="7">
        <f t="shared" si="53"/>
        <v>3475.8</v>
      </c>
      <c r="L266" s="7">
        <f t="shared" si="54"/>
        <v>3862</v>
      </c>
      <c r="M266" s="7">
        <f t="shared" ref="M266:M272" si="55">M265+1068.33</f>
        <v>1259.6599999999999</v>
      </c>
      <c r="N266" s="7"/>
      <c r="O266" s="7"/>
      <c r="P266" s="7"/>
      <c r="Q266" s="7"/>
      <c r="R266" s="7"/>
      <c r="S266" s="7"/>
      <c r="T266" s="7"/>
      <c r="U266" s="7"/>
      <c r="V266" s="7"/>
      <c r="W266" s="7">
        <v>776</v>
      </c>
      <c r="X266" s="7">
        <v>1164</v>
      </c>
      <c r="Y266" s="7">
        <v>1396.8</v>
      </c>
      <c r="Z266" s="7">
        <v>1552</v>
      </c>
      <c r="AA266" s="7">
        <v>6038</v>
      </c>
      <c r="AB266" s="7">
        <v>5826</v>
      </c>
      <c r="AC266" s="9">
        <f>699.35+AC183</f>
        <v>1142.52</v>
      </c>
      <c r="AD266" s="9">
        <f t="shared" ref="AD266:AD272" si="56">AD265+681.5</f>
        <v>1055.3200000000002</v>
      </c>
      <c r="AE266" s="9">
        <v>8738</v>
      </c>
    </row>
    <row r="267" spans="1:31" ht="15.5" x14ac:dyDescent="0.35">
      <c r="A267" s="13">
        <v>45200</v>
      </c>
      <c r="B267" s="7"/>
      <c r="C267" s="7"/>
      <c r="D267" s="7"/>
      <c r="E267" s="7"/>
      <c r="F267" s="7"/>
      <c r="G267" s="7"/>
      <c r="H267" s="7"/>
      <c r="I267" s="7">
        <f t="shared" si="51"/>
        <v>1931</v>
      </c>
      <c r="J267" s="7">
        <f t="shared" si="52"/>
        <v>2896.5</v>
      </c>
      <c r="K267" s="7">
        <f t="shared" si="53"/>
        <v>3475.8</v>
      </c>
      <c r="L267" s="7">
        <f t="shared" si="54"/>
        <v>3862</v>
      </c>
      <c r="M267" s="7">
        <f t="shared" si="55"/>
        <v>2327.9899999999998</v>
      </c>
      <c r="N267" s="7"/>
      <c r="O267" s="7"/>
      <c r="P267" s="7"/>
      <c r="Q267" s="7"/>
      <c r="R267" s="7"/>
      <c r="S267" s="7"/>
      <c r="T267" s="7"/>
      <c r="U267" s="7"/>
      <c r="V267" s="7"/>
      <c r="W267" s="7">
        <v>776</v>
      </c>
      <c r="X267" s="7">
        <v>1164</v>
      </c>
      <c r="Y267" s="7">
        <v>1396.8</v>
      </c>
      <c r="Z267" s="7">
        <v>1552</v>
      </c>
      <c r="AA267" s="7">
        <v>6038</v>
      </c>
      <c r="AB267" s="7">
        <v>5826</v>
      </c>
      <c r="AC267" s="9">
        <f>AC266+699.35</f>
        <v>1841.87</v>
      </c>
      <c r="AD267" s="9">
        <f t="shared" si="56"/>
        <v>1736.8200000000002</v>
      </c>
      <c r="AE267" s="9">
        <v>8738</v>
      </c>
    </row>
    <row r="268" spans="1:31" ht="15.5" x14ac:dyDescent="0.35">
      <c r="A268" s="13">
        <v>45566</v>
      </c>
      <c r="B268" s="7"/>
      <c r="C268" s="7"/>
      <c r="D268" s="7"/>
      <c r="E268" s="7"/>
      <c r="F268" s="7"/>
      <c r="G268" s="7"/>
      <c r="H268" s="7"/>
      <c r="I268" s="7">
        <f t="shared" si="51"/>
        <v>1931</v>
      </c>
      <c r="J268" s="7">
        <f t="shared" si="52"/>
        <v>2896.5</v>
      </c>
      <c r="K268" s="7">
        <f t="shared" si="53"/>
        <v>3475.8</v>
      </c>
      <c r="L268" s="7">
        <f t="shared" si="54"/>
        <v>3862</v>
      </c>
      <c r="M268" s="7">
        <f t="shared" si="55"/>
        <v>3396.3199999999997</v>
      </c>
      <c r="N268" s="7"/>
      <c r="O268" s="7"/>
      <c r="P268" s="7"/>
      <c r="Q268" s="7"/>
      <c r="R268" s="7"/>
      <c r="S268" s="7"/>
      <c r="T268" s="7"/>
      <c r="U268" s="7"/>
      <c r="V268" s="7"/>
      <c r="W268" s="7">
        <v>776</v>
      </c>
      <c r="X268" s="7">
        <v>1164</v>
      </c>
      <c r="Y268" s="7">
        <v>1396.8</v>
      </c>
      <c r="Z268" s="7">
        <v>1552</v>
      </c>
      <c r="AA268" s="7">
        <v>6038</v>
      </c>
      <c r="AB268" s="7">
        <v>5826</v>
      </c>
      <c r="AC268" s="9">
        <f t="shared" ref="AC268:AC273" si="57">AC267+699.35</f>
        <v>2541.2199999999998</v>
      </c>
      <c r="AD268" s="9">
        <f t="shared" si="56"/>
        <v>2418.3200000000002</v>
      </c>
      <c r="AE268" s="9">
        <v>8738</v>
      </c>
    </row>
    <row r="269" spans="1:31" ht="15.5" x14ac:dyDescent="0.35">
      <c r="A269" s="13">
        <v>45931</v>
      </c>
      <c r="B269" s="7"/>
      <c r="C269" s="7"/>
      <c r="D269" s="7"/>
      <c r="E269" s="7"/>
      <c r="F269" s="7"/>
      <c r="G269" s="7"/>
      <c r="H269" s="7"/>
      <c r="I269" s="7">
        <f t="shared" si="51"/>
        <v>1931</v>
      </c>
      <c r="J269" s="7">
        <f t="shared" si="52"/>
        <v>2896.5</v>
      </c>
      <c r="K269" s="7">
        <f t="shared" si="53"/>
        <v>3475.8</v>
      </c>
      <c r="L269" s="7">
        <f t="shared" si="54"/>
        <v>3862</v>
      </c>
      <c r="M269" s="7">
        <f t="shared" si="55"/>
        <v>4464.6499999999996</v>
      </c>
      <c r="N269" s="7"/>
      <c r="O269" s="7"/>
      <c r="P269" s="7"/>
      <c r="Q269" s="7"/>
      <c r="R269" s="7"/>
      <c r="S269" s="7"/>
      <c r="T269" s="7"/>
      <c r="U269" s="7"/>
      <c r="V269" s="7"/>
      <c r="W269" s="7">
        <v>776</v>
      </c>
      <c r="X269" s="7">
        <v>1164</v>
      </c>
      <c r="Y269" s="7">
        <v>1396.8</v>
      </c>
      <c r="Z269" s="7">
        <v>1552</v>
      </c>
      <c r="AA269" s="7">
        <v>6038</v>
      </c>
      <c r="AB269" s="7">
        <v>5826</v>
      </c>
      <c r="AC269" s="9">
        <f t="shared" si="57"/>
        <v>3240.5699999999997</v>
      </c>
      <c r="AD269" s="9">
        <f t="shared" si="56"/>
        <v>3099.82</v>
      </c>
      <c r="AE269" s="9">
        <v>8738</v>
      </c>
    </row>
    <row r="270" spans="1:31" ht="15.5" x14ac:dyDescent="0.35">
      <c r="A270" s="13">
        <v>46296</v>
      </c>
      <c r="B270" s="7"/>
      <c r="C270" s="7"/>
      <c r="D270" s="7"/>
      <c r="E270" s="7"/>
      <c r="F270" s="7"/>
      <c r="G270" s="7"/>
      <c r="H270" s="7"/>
      <c r="I270" s="7">
        <f t="shared" si="51"/>
        <v>1931</v>
      </c>
      <c r="J270" s="7">
        <f t="shared" si="52"/>
        <v>2896.5</v>
      </c>
      <c r="K270" s="7">
        <f t="shared" si="53"/>
        <v>3475.8</v>
      </c>
      <c r="L270" s="7">
        <f t="shared" si="54"/>
        <v>3862</v>
      </c>
      <c r="M270" s="7">
        <f t="shared" si="55"/>
        <v>5532.98</v>
      </c>
      <c r="N270" s="7"/>
      <c r="O270" s="7"/>
      <c r="P270" s="7"/>
      <c r="Q270" s="7"/>
      <c r="R270" s="7"/>
      <c r="S270" s="7"/>
      <c r="T270" s="7"/>
      <c r="U270" s="7"/>
      <c r="V270" s="7"/>
      <c r="W270" s="7">
        <v>776</v>
      </c>
      <c r="X270" s="7">
        <v>1164</v>
      </c>
      <c r="Y270" s="7">
        <v>1396.8</v>
      </c>
      <c r="Z270" s="7">
        <v>1552</v>
      </c>
      <c r="AA270" s="7">
        <v>6038</v>
      </c>
      <c r="AB270" s="7">
        <v>5826</v>
      </c>
      <c r="AC270" s="9">
        <f t="shared" si="57"/>
        <v>3939.9199999999996</v>
      </c>
      <c r="AD270" s="9">
        <f t="shared" si="56"/>
        <v>3781.32</v>
      </c>
      <c r="AE270" s="9">
        <v>8738</v>
      </c>
    </row>
    <row r="271" spans="1:31" ht="15.5" x14ac:dyDescent="0.35">
      <c r="A271" s="13">
        <v>46661</v>
      </c>
      <c r="B271" s="7"/>
      <c r="C271" s="7"/>
      <c r="D271" s="7"/>
      <c r="E271" s="7"/>
      <c r="F271" s="7"/>
      <c r="G271" s="7"/>
      <c r="H271" s="7"/>
      <c r="I271" s="7">
        <f t="shared" si="51"/>
        <v>1931</v>
      </c>
      <c r="J271" s="7">
        <f t="shared" si="52"/>
        <v>2896.5</v>
      </c>
      <c r="K271" s="7">
        <f t="shared" si="53"/>
        <v>3475.8</v>
      </c>
      <c r="L271" s="7">
        <f t="shared" si="54"/>
        <v>3862</v>
      </c>
      <c r="M271" s="7">
        <f t="shared" si="55"/>
        <v>6601.3099999999995</v>
      </c>
      <c r="N271" s="7"/>
      <c r="O271" s="7"/>
      <c r="P271" s="7"/>
      <c r="Q271" s="7"/>
      <c r="R271" s="7"/>
      <c r="S271" s="7"/>
      <c r="T271" s="7"/>
      <c r="U271" s="7"/>
      <c r="V271" s="7"/>
      <c r="W271" s="7">
        <v>776</v>
      </c>
      <c r="X271" s="7">
        <v>1164</v>
      </c>
      <c r="Y271" s="7">
        <v>1396.8</v>
      </c>
      <c r="Z271" s="7">
        <v>1552</v>
      </c>
      <c r="AA271" s="7">
        <v>6038</v>
      </c>
      <c r="AB271" s="7">
        <v>5826</v>
      </c>
      <c r="AC271" s="9">
        <f t="shared" si="57"/>
        <v>4639.2699999999995</v>
      </c>
      <c r="AD271" s="9">
        <f t="shared" si="56"/>
        <v>4462.82</v>
      </c>
      <c r="AE271" s="9">
        <v>8738</v>
      </c>
    </row>
    <row r="272" spans="1:31" ht="15.5" x14ac:dyDescent="0.35">
      <c r="A272" s="13">
        <v>47027</v>
      </c>
      <c r="B272" s="7"/>
      <c r="C272" s="7"/>
      <c r="D272" s="7"/>
      <c r="E272" s="7"/>
      <c r="F272" s="7"/>
      <c r="G272" s="7"/>
      <c r="H272" s="7"/>
      <c r="I272" s="7">
        <f t="shared" si="51"/>
        <v>1931</v>
      </c>
      <c r="J272" s="7">
        <f t="shared" si="52"/>
        <v>2896.5</v>
      </c>
      <c r="K272" s="7">
        <f t="shared" si="53"/>
        <v>3475.8</v>
      </c>
      <c r="L272" s="7">
        <f t="shared" si="54"/>
        <v>3862</v>
      </c>
      <c r="M272" s="7">
        <f t="shared" si="55"/>
        <v>7669.6399999999994</v>
      </c>
      <c r="N272" s="7"/>
      <c r="O272" s="7"/>
      <c r="P272" s="7"/>
      <c r="Q272" s="7"/>
      <c r="R272" s="7"/>
      <c r="S272" s="7"/>
      <c r="T272" s="7"/>
      <c r="U272" s="7"/>
      <c r="V272" s="7"/>
      <c r="W272" s="7">
        <v>776</v>
      </c>
      <c r="X272" s="7">
        <v>1164</v>
      </c>
      <c r="Y272" s="7">
        <v>1396.8</v>
      </c>
      <c r="Z272" s="7">
        <v>1552</v>
      </c>
      <c r="AA272" s="7">
        <v>6038</v>
      </c>
      <c r="AB272" s="7">
        <v>5826</v>
      </c>
      <c r="AC272" s="9">
        <f t="shared" si="57"/>
        <v>5338.62</v>
      </c>
      <c r="AD272" s="9">
        <f t="shared" si="56"/>
        <v>5144.32</v>
      </c>
      <c r="AE272" s="9">
        <v>8738</v>
      </c>
    </row>
    <row r="273" spans="1:31" ht="15.5" x14ac:dyDescent="0.35">
      <c r="A273" s="13">
        <v>47392</v>
      </c>
      <c r="B273" s="7"/>
      <c r="C273" s="7"/>
      <c r="D273" s="7"/>
      <c r="E273" s="7"/>
      <c r="F273" s="7"/>
      <c r="G273" s="7"/>
      <c r="H273" s="7"/>
      <c r="I273" s="7">
        <f t="shared" si="51"/>
        <v>1931</v>
      </c>
      <c r="J273" s="7">
        <f t="shared" si="52"/>
        <v>2896.5</v>
      </c>
      <c r="K273" s="7">
        <f t="shared" si="53"/>
        <v>3475.8</v>
      </c>
      <c r="L273" s="7">
        <f t="shared" si="54"/>
        <v>3862</v>
      </c>
      <c r="M273" s="7">
        <v>8738</v>
      </c>
      <c r="N273" s="7"/>
      <c r="O273" s="7"/>
      <c r="P273" s="7"/>
      <c r="Q273" s="7"/>
      <c r="R273" s="7"/>
      <c r="S273" s="7"/>
      <c r="T273" s="7"/>
      <c r="U273" s="7"/>
      <c r="V273" s="7"/>
      <c r="W273" s="7">
        <v>776</v>
      </c>
      <c r="X273" s="7">
        <v>1164</v>
      </c>
      <c r="Y273" s="7">
        <v>1396.8</v>
      </c>
      <c r="Z273" s="7">
        <v>1552</v>
      </c>
      <c r="AA273" s="7">
        <v>6038</v>
      </c>
      <c r="AB273" s="7">
        <v>5826</v>
      </c>
      <c r="AC273" s="9">
        <f t="shared" si="57"/>
        <v>6037.97</v>
      </c>
      <c r="AD273" s="9">
        <v>5826</v>
      </c>
      <c r="AE273" s="9">
        <v>8738</v>
      </c>
    </row>
    <row r="274" spans="1:31" ht="15.5" x14ac:dyDescent="0.35">
      <c r="A274" s="13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53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31" ht="15.5" x14ac:dyDescent="0.35">
      <c r="A275" s="13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31" ht="15.5" x14ac:dyDescent="0.35">
      <c r="A276" s="13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54"/>
      <c r="N276" s="7"/>
      <c r="O276" s="7"/>
      <c r="W276" s="7"/>
      <c r="X276" s="7"/>
      <c r="Y276" s="7"/>
      <c r="Z276" s="7"/>
      <c r="AA276" s="7"/>
      <c r="AB276" s="7"/>
      <c r="AC276" s="7"/>
      <c r="AD276" s="7"/>
    </row>
    <row r="277" spans="1:31" ht="15.5" x14ac:dyDescent="0.35">
      <c r="A277" s="13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54"/>
      <c r="N277" s="7"/>
      <c r="O277" s="7"/>
      <c r="W277" s="7"/>
      <c r="X277" s="7"/>
      <c r="Y277" s="7"/>
      <c r="Z277" s="7"/>
      <c r="AA277" s="7"/>
      <c r="AB277" s="7"/>
      <c r="AC277" s="76"/>
      <c r="AD277" s="7"/>
    </row>
    <row r="278" spans="1:31" ht="15.5" x14ac:dyDescent="0.35">
      <c r="A278" s="13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54"/>
      <c r="N278" s="7"/>
      <c r="O278" s="7"/>
      <c r="W278" s="7"/>
      <c r="X278" s="7"/>
      <c r="Y278" s="7"/>
      <c r="Z278" s="7"/>
      <c r="AA278" s="7"/>
      <c r="AB278" s="7"/>
      <c r="AC278" s="76"/>
      <c r="AD278" s="7"/>
    </row>
    <row r="279" spans="1:31" ht="15.5" x14ac:dyDescent="0.35">
      <c r="A279" s="13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54"/>
      <c r="O279" s="7"/>
      <c r="AA279" s="7"/>
      <c r="AB279" s="7"/>
      <c r="AC279" s="76" t="s">
        <v>362</v>
      </c>
      <c r="AD279" s="7"/>
    </row>
    <row r="280" spans="1:31" ht="15.5" x14ac:dyDescent="0.35">
      <c r="A280" s="13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54"/>
      <c r="N280" s="7"/>
      <c r="O280" s="7"/>
      <c r="AA280" s="7"/>
      <c r="AB280" s="7"/>
      <c r="AC280" s="76"/>
      <c r="AD280" s="7"/>
    </row>
    <row r="281" spans="1:31" ht="15.5" x14ac:dyDescent="0.35">
      <c r="A281" s="13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54"/>
      <c r="N281" s="7"/>
      <c r="O281" s="7"/>
      <c r="AA281" s="7"/>
      <c r="AB281" s="7"/>
      <c r="AC281" s="77"/>
      <c r="AD281" s="7"/>
    </row>
    <row r="282" spans="1:31" ht="15.5" x14ac:dyDescent="0.35">
      <c r="A282" s="13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54"/>
      <c r="N282" s="7"/>
      <c r="O282" s="7"/>
      <c r="AA282" s="7"/>
      <c r="AB282" s="7"/>
      <c r="AC282" s="76"/>
      <c r="AD282" s="7"/>
    </row>
    <row r="283" spans="1:31" ht="15.5" x14ac:dyDescent="0.35">
      <c r="A283" s="13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54"/>
      <c r="N283" s="7"/>
      <c r="O283" s="7"/>
      <c r="AA283" s="7"/>
      <c r="AB283" s="7"/>
      <c r="AC283" s="76"/>
      <c r="AD283" s="7"/>
    </row>
    <row r="284" spans="1:31" ht="15.5" x14ac:dyDescent="0.35">
      <c r="A284" s="13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54"/>
      <c r="N284" s="7"/>
      <c r="O284" s="7"/>
      <c r="AA284" s="7"/>
      <c r="AB284" s="7"/>
      <c r="AC284" s="76"/>
      <c r="AD284" s="7"/>
    </row>
    <row r="285" spans="1:31" ht="15.5" x14ac:dyDescent="0.35">
      <c r="A285" s="13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54"/>
      <c r="N285" s="7"/>
      <c r="O285" s="7"/>
      <c r="AB285" s="7"/>
      <c r="AC285" s="76"/>
      <c r="AD285" s="76"/>
    </row>
    <row r="286" spans="1:31" ht="15.5" x14ac:dyDescent="0.35">
      <c r="A286" s="13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54"/>
      <c r="N286" s="7"/>
      <c r="O286" s="7"/>
    </row>
    <row r="287" spans="1:31" ht="15.5" x14ac:dyDescent="0.35">
      <c r="A287" s="13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</row>
    <row r="288" spans="1:31" ht="15.5" x14ac:dyDescent="0.35">
      <c r="A288" s="13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</row>
    <row r="289" spans="1:15" ht="15.5" x14ac:dyDescent="0.35">
      <c r="A289" s="13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</row>
    <row r="290" spans="1:15" ht="15.5" x14ac:dyDescent="0.35">
      <c r="A290" s="13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</row>
    <row r="291" spans="1:15" ht="15.5" x14ac:dyDescent="0.35">
      <c r="A291" s="13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</row>
    <row r="292" spans="1:15" ht="15.5" x14ac:dyDescent="0.35">
      <c r="A292" s="13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</row>
    <row r="293" spans="1:15" ht="15.5" x14ac:dyDescent="0.35">
      <c r="A293" s="13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</row>
    <row r="294" spans="1:15" ht="15.5" x14ac:dyDescent="0.35">
      <c r="A294" s="13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</row>
    <row r="295" spans="1:15" ht="15.5" x14ac:dyDescent="0.35">
      <c r="A295" s="13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</row>
    <row r="296" spans="1:15" ht="15.5" x14ac:dyDescent="0.35">
      <c r="A296" s="13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</row>
    <row r="297" spans="1:15" ht="15.5" x14ac:dyDescent="0.35">
      <c r="A297" s="13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</row>
    <row r="298" spans="1:15" ht="15.5" x14ac:dyDescent="0.35">
      <c r="A298" s="13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</row>
    <row r="299" spans="1:15" ht="15.5" x14ac:dyDescent="0.35">
      <c r="A299" s="13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</row>
    <row r="300" spans="1:15" ht="15.5" x14ac:dyDescent="0.35">
      <c r="A300" s="13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</row>
    <row r="301" spans="1:15" ht="15.5" x14ac:dyDescent="0.35">
      <c r="A301" s="13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</row>
    <row r="302" spans="1:15" ht="15.5" x14ac:dyDescent="0.35">
      <c r="A302" s="13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</row>
    <row r="303" spans="1:15" ht="15.5" x14ac:dyDescent="0.35">
      <c r="A303" s="13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</row>
    <row r="304" spans="1:15" ht="15.5" x14ac:dyDescent="0.35">
      <c r="A304" s="13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</row>
    <row r="305" spans="1:15" ht="15.5" x14ac:dyDescent="0.35">
      <c r="A305" s="13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</row>
    <row r="306" spans="1:15" ht="15.5" x14ac:dyDescent="0.35">
      <c r="A306" s="13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</row>
    <row r="307" spans="1:15" ht="15.5" x14ac:dyDescent="0.35">
      <c r="A307" s="13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</row>
    <row r="308" spans="1:15" ht="15.5" x14ac:dyDescent="0.35">
      <c r="A308" s="13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</row>
    <row r="309" spans="1:15" ht="15.5" x14ac:dyDescent="0.35">
      <c r="A309" s="13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</row>
    <row r="310" spans="1:15" ht="15.5" x14ac:dyDescent="0.35">
      <c r="A310" s="13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</row>
    <row r="311" spans="1:15" ht="15.5" x14ac:dyDescent="0.35">
      <c r="A311" s="13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</row>
    <row r="312" spans="1:15" ht="15.5" x14ac:dyDescent="0.35">
      <c r="A312" s="13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</row>
    <row r="313" spans="1:15" ht="15.5" x14ac:dyDescent="0.35">
      <c r="A313" s="13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</row>
    <row r="314" spans="1:15" ht="15.5" x14ac:dyDescent="0.35">
      <c r="A314" s="13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</row>
    <row r="315" spans="1:15" ht="15.5" x14ac:dyDescent="0.35">
      <c r="A315" s="13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</row>
    <row r="316" spans="1:15" ht="15.5" x14ac:dyDescent="0.35">
      <c r="A316" s="13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</row>
    <row r="317" spans="1:15" ht="15.5" x14ac:dyDescent="0.35">
      <c r="A317" s="13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</row>
    <row r="318" spans="1:15" ht="15.5" x14ac:dyDescent="0.35">
      <c r="A318" s="13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</row>
    <row r="319" spans="1:15" ht="15.5" x14ac:dyDescent="0.35">
      <c r="A319" s="13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15" ht="15.5" x14ac:dyDescent="0.35">
      <c r="A320" s="13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ht="15.5" x14ac:dyDescent="0.35">
      <c r="A321" s="13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</row>
    <row r="322" spans="1:15" ht="15.5" x14ac:dyDescent="0.35">
      <c r="A322" s="13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</row>
    <row r="323" spans="1:15" ht="15.5" x14ac:dyDescent="0.35">
      <c r="A323" s="13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</row>
    <row r="324" spans="1:15" ht="15.5" x14ac:dyDescent="0.35">
      <c r="A324" s="13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</row>
    <row r="325" spans="1:15" ht="15.5" x14ac:dyDescent="0.35">
      <c r="A325" s="13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</row>
    <row r="326" spans="1:15" ht="15.5" x14ac:dyDescent="0.35">
      <c r="A326" s="13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</row>
    <row r="327" spans="1:15" ht="15.5" x14ac:dyDescent="0.35">
      <c r="A327" s="13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</row>
    <row r="328" spans="1:15" ht="15.5" x14ac:dyDescent="0.35">
      <c r="A328" s="13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</row>
    <row r="329" spans="1:15" ht="15.5" x14ac:dyDescent="0.35">
      <c r="A329" s="13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</row>
    <row r="330" spans="1:15" ht="15.5" x14ac:dyDescent="0.35">
      <c r="A330" s="13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</row>
    <row r="331" spans="1:15" ht="15.5" x14ac:dyDescent="0.35">
      <c r="A331" s="13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</row>
    <row r="332" spans="1:15" ht="15.5" x14ac:dyDescent="0.35">
      <c r="A332" s="13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</row>
    <row r="333" spans="1:15" ht="15.5" x14ac:dyDescent="0.35">
      <c r="A333" s="13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</row>
    <row r="334" spans="1:15" ht="15.5" x14ac:dyDescent="0.35">
      <c r="A334" s="13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</row>
    <row r="335" spans="1:15" ht="15.5" x14ac:dyDescent="0.35">
      <c r="A335" s="13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</row>
    <row r="336" spans="1:15" ht="15.5" x14ac:dyDescent="0.35">
      <c r="A336" s="13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</row>
    <row r="337" spans="1:15" ht="15.5" x14ac:dyDescent="0.35">
      <c r="A337" s="13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</row>
    <row r="338" spans="1:15" ht="15.5" x14ac:dyDescent="0.35">
      <c r="A338" s="13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</row>
    <row r="339" spans="1:15" ht="15.5" x14ac:dyDescent="0.35">
      <c r="A339" s="13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</row>
    <row r="340" spans="1:15" ht="15.5" x14ac:dyDescent="0.35">
      <c r="A340" s="13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</row>
    <row r="341" spans="1:15" ht="15.5" x14ac:dyDescent="0.35">
      <c r="A341" s="13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</row>
    <row r="342" spans="1:15" ht="15.5" x14ac:dyDescent="0.35">
      <c r="A342" s="13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</row>
    <row r="343" spans="1:15" ht="15.5" x14ac:dyDescent="0.35">
      <c r="A343" s="13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</row>
    <row r="344" spans="1:15" ht="15.5" x14ac:dyDescent="0.35">
      <c r="A344" s="13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</row>
    <row r="345" spans="1:15" ht="15.5" x14ac:dyDescent="0.35">
      <c r="A345" s="13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</row>
    <row r="346" spans="1:15" ht="15.5" x14ac:dyDescent="0.35">
      <c r="A346" s="13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</row>
    <row r="347" spans="1:15" ht="15.5" x14ac:dyDescent="0.35">
      <c r="A347" s="13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</row>
    <row r="348" spans="1:15" ht="15.5" x14ac:dyDescent="0.35">
      <c r="A348" s="13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</row>
    <row r="349" spans="1:15" ht="15.5" x14ac:dyDescent="0.35">
      <c r="A349" s="13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</row>
    <row r="350" spans="1:15" ht="15.5" x14ac:dyDescent="0.35">
      <c r="A350" s="13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</row>
    <row r="351" spans="1:15" ht="15.5" x14ac:dyDescent="0.35">
      <c r="A351" s="13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</row>
    <row r="352" spans="1:15" ht="15.5" x14ac:dyDescent="0.35">
      <c r="A352" s="13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</row>
    <row r="353" spans="1:15" ht="15.5" x14ac:dyDescent="0.35">
      <c r="A353" s="13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</row>
    <row r="354" spans="1:15" ht="15.5" x14ac:dyDescent="0.35">
      <c r="A354" s="13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</row>
    <row r="355" spans="1:15" ht="15.5" x14ac:dyDescent="0.35">
      <c r="A355" s="13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</row>
    <row r="356" spans="1:15" ht="15.5" x14ac:dyDescent="0.35">
      <c r="A356" s="13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</row>
    <row r="357" spans="1:15" ht="15.5" x14ac:dyDescent="0.35">
      <c r="A357" s="13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</row>
    <row r="358" spans="1:15" ht="15.5" x14ac:dyDescent="0.35">
      <c r="A358" s="13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</row>
    <row r="359" spans="1:15" ht="15.5" x14ac:dyDescent="0.35">
      <c r="A359" s="13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</row>
    <row r="360" spans="1:15" ht="15.5" x14ac:dyDescent="0.35">
      <c r="A360" s="13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</row>
    <row r="361" spans="1:15" ht="15.5" x14ac:dyDescent="0.35">
      <c r="A361" s="13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</row>
    <row r="362" spans="1:15" ht="15.5" x14ac:dyDescent="0.35">
      <c r="A362" s="13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</row>
    <row r="363" spans="1:15" ht="15.5" x14ac:dyDescent="0.35">
      <c r="A363" s="13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</row>
    <row r="364" spans="1:15" ht="15.5" x14ac:dyDescent="0.35">
      <c r="A364" s="13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</row>
    <row r="365" spans="1:15" ht="15.5" x14ac:dyDescent="0.35">
      <c r="A365" s="13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</row>
    <row r="366" spans="1:15" ht="15.5" x14ac:dyDescent="0.35">
      <c r="A366" s="13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</row>
    <row r="367" spans="1:15" ht="15.5" x14ac:dyDescent="0.35">
      <c r="A367" s="13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</row>
    <row r="368" spans="1:15" ht="15.5" x14ac:dyDescent="0.35">
      <c r="A368" s="13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</row>
    <row r="369" spans="1:15" ht="15.5" x14ac:dyDescent="0.35">
      <c r="A369" s="13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</row>
    <row r="370" spans="1:15" ht="15.5" x14ac:dyDescent="0.35">
      <c r="A370" s="13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</row>
    <row r="371" spans="1:15" ht="15.5" x14ac:dyDescent="0.35">
      <c r="A371" s="13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</row>
    <row r="372" spans="1:15" ht="15.5" x14ac:dyDescent="0.35">
      <c r="A372" s="13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</row>
    <row r="373" spans="1:15" ht="15.5" x14ac:dyDescent="0.35">
      <c r="A373" s="13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</row>
    <row r="374" spans="1:15" ht="15.5" x14ac:dyDescent="0.35">
      <c r="A374" s="13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</row>
    <row r="375" spans="1:15" ht="15.5" x14ac:dyDescent="0.35">
      <c r="A375" s="13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</row>
    <row r="376" spans="1:15" ht="15.5" x14ac:dyDescent="0.35">
      <c r="A376" s="13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</row>
    <row r="377" spans="1:15" ht="15.5" x14ac:dyDescent="0.35">
      <c r="A377" s="13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</row>
    <row r="378" spans="1:15" ht="15.5" x14ac:dyDescent="0.35">
      <c r="A378" s="13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</row>
    <row r="379" spans="1:15" ht="15.5" x14ac:dyDescent="0.35">
      <c r="A379" s="13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</row>
    <row r="380" spans="1:15" ht="15.5" x14ac:dyDescent="0.35">
      <c r="A380" s="13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</row>
    <row r="381" spans="1:15" ht="15.5" x14ac:dyDescent="0.35">
      <c r="A381" s="13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</row>
    <row r="382" spans="1:15" ht="15.5" x14ac:dyDescent="0.35">
      <c r="A382" s="13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</row>
    <row r="383" spans="1:15" ht="15.5" x14ac:dyDescent="0.35">
      <c r="A383" s="13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</row>
    <row r="384" spans="1:15" ht="15.5" x14ac:dyDescent="0.35">
      <c r="A384" s="13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</row>
    <row r="385" spans="1:15" ht="15.5" x14ac:dyDescent="0.35">
      <c r="A385" s="13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</row>
    <row r="386" spans="1:15" ht="15.5" x14ac:dyDescent="0.35">
      <c r="A386" s="13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</row>
    <row r="387" spans="1:15" ht="15.5" x14ac:dyDescent="0.35">
      <c r="A387" s="13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</row>
    <row r="388" spans="1:15" ht="15.5" x14ac:dyDescent="0.35">
      <c r="A388" s="13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</row>
    <row r="389" spans="1:15" ht="15.5" x14ac:dyDescent="0.35">
      <c r="A389" s="13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</row>
    <row r="390" spans="1:15" ht="15.5" x14ac:dyDescent="0.35">
      <c r="A390" s="13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</row>
    <row r="391" spans="1:15" ht="15.5" x14ac:dyDescent="0.35">
      <c r="A391" s="13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</row>
    <row r="392" spans="1:15" ht="15.5" x14ac:dyDescent="0.35">
      <c r="A392" s="13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</row>
    <row r="393" spans="1:15" ht="15.5" x14ac:dyDescent="0.35">
      <c r="A393" s="13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</row>
    <row r="394" spans="1:15" ht="15.5" x14ac:dyDescent="0.35">
      <c r="A394" s="13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</row>
    <row r="395" spans="1:15" ht="15.5" x14ac:dyDescent="0.35">
      <c r="A395" s="13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</row>
    <row r="396" spans="1:15" ht="15.5" x14ac:dyDescent="0.35">
      <c r="A396" s="13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</row>
    <row r="397" spans="1:15" ht="15.5" x14ac:dyDescent="0.35">
      <c r="A397" s="13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</row>
    <row r="398" spans="1:15" ht="15.5" x14ac:dyDescent="0.35">
      <c r="A398" s="13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</row>
    <row r="399" spans="1:15" ht="15.5" x14ac:dyDescent="0.35">
      <c r="A399" s="13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</row>
    <row r="400" spans="1:15" ht="15.5" x14ac:dyDescent="0.35">
      <c r="A400" s="13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</row>
    <row r="401" spans="1:15" ht="15.5" x14ac:dyDescent="0.35">
      <c r="A401" s="13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</row>
    <row r="402" spans="1:15" ht="15.5" x14ac:dyDescent="0.35">
      <c r="A402" s="13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</row>
    <row r="403" spans="1:15" ht="15.5" x14ac:dyDescent="0.35">
      <c r="A403" s="13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</row>
    <row r="404" spans="1:15" ht="15.5" x14ac:dyDescent="0.35">
      <c r="A404" s="13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</row>
    <row r="405" spans="1:15" ht="15.5" x14ac:dyDescent="0.35">
      <c r="A405" s="13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</row>
    <row r="406" spans="1:15" ht="15.5" x14ac:dyDescent="0.35">
      <c r="A406" s="13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</row>
    <row r="407" spans="1:15" ht="15.5" x14ac:dyDescent="0.35">
      <c r="A407" s="13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</row>
    <row r="408" spans="1:15" ht="15.5" x14ac:dyDescent="0.35">
      <c r="A408" s="13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</row>
    <row r="409" spans="1:15" ht="15.5" x14ac:dyDescent="0.35">
      <c r="A409" s="13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</row>
    <row r="410" spans="1:15" ht="15.5" x14ac:dyDescent="0.35">
      <c r="A410" s="13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</row>
    <row r="411" spans="1:15" ht="15.5" x14ac:dyDescent="0.35">
      <c r="A411" s="13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</row>
    <row r="412" spans="1:15" ht="15.5" x14ac:dyDescent="0.35">
      <c r="A412" s="13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</row>
    <row r="413" spans="1:15" ht="15.5" x14ac:dyDescent="0.35">
      <c r="A413" s="13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</row>
    <row r="414" spans="1:15" ht="15.5" x14ac:dyDescent="0.35">
      <c r="A414" s="13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</row>
    <row r="415" spans="1:15" ht="15.5" x14ac:dyDescent="0.35">
      <c r="A415" s="13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</row>
    <row r="416" spans="1:15" ht="15.5" x14ac:dyDescent="0.35">
      <c r="A416" s="13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</row>
    <row r="417" spans="1:15" ht="15.5" x14ac:dyDescent="0.35">
      <c r="A417" s="13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</row>
    <row r="418" spans="1:15" ht="15.5" x14ac:dyDescent="0.35">
      <c r="A418" s="13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</row>
    <row r="419" spans="1:15" ht="15.5" x14ac:dyDescent="0.35">
      <c r="A419" s="13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</row>
    <row r="420" spans="1:15" ht="15.5" x14ac:dyDescent="0.35">
      <c r="A420" s="13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</row>
    <row r="421" spans="1:15" ht="15.5" x14ac:dyDescent="0.35">
      <c r="A421" s="13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</row>
    <row r="422" spans="1:15" ht="15.5" x14ac:dyDescent="0.35">
      <c r="A422" s="13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</row>
    <row r="423" spans="1:15" ht="15.5" x14ac:dyDescent="0.35">
      <c r="A423" s="13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</row>
    <row r="424" spans="1:15" ht="15.5" x14ac:dyDescent="0.35">
      <c r="A424" s="13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</row>
    <row r="425" spans="1:15" ht="15.5" x14ac:dyDescent="0.35">
      <c r="A425" s="13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</row>
    <row r="426" spans="1:15" ht="15.5" x14ac:dyDescent="0.35">
      <c r="A426" s="13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</row>
    <row r="427" spans="1:15" ht="15.5" x14ac:dyDescent="0.35">
      <c r="A427" s="13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</row>
    <row r="428" spans="1:15" ht="15.5" x14ac:dyDescent="0.35">
      <c r="A428" s="13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</row>
    <row r="429" spans="1:15" ht="15.5" x14ac:dyDescent="0.35">
      <c r="A429" s="13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</row>
    <row r="430" spans="1:15" ht="15.5" x14ac:dyDescent="0.35">
      <c r="A430" s="13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</row>
    <row r="431" spans="1:15" ht="15.5" x14ac:dyDescent="0.35">
      <c r="A431" s="13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</row>
    <row r="432" spans="1:15" ht="15.5" x14ac:dyDescent="0.35">
      <c r="A432" s="13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</row>
    <row r="433" spans="1:15" ht="15.5" x14ac:dyDescent="0.35">
      <c r="A433" s="13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</row>
    <row r="434" spans="1:15" ht="15.5" x14ac:dyDescent="0.35">
      <c r="A434" s="13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</row>
    <row r="435" spans="1:15" ht="15.5" x14ac:dyDescent="0.35">
      <c r="A435" s="13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</row>
    <row r="436" spans="1:15" ht="15.5" x14ac:dyDescent="0.35">
      <c r="A436" s="13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</row>
    <row r="437" spans="1:15" ht="15.5" x14ac:dyDescent="0.35">
      <c r="A437" s="13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</row>
    <row r="438" spans="1:15" ht="15.5" x14ac:dyDescent="0.35">
      <c r="A438" s="13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</row>
    <row r="439" spans="1:15" ht="15.5" x14ac:dyDescent="0.35">
      <c r="A439" s="13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</row>
    <row r="440" spans="1:15" ht="15.5" x14ac:dyDescent="0.35">
      <c r="A440" s="13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</row>
    <row r="441" spans="1:15" ht="15.5" x14ac:dyDescent="0.35">
      <c r="A441" s="13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</row>
    <row r="442" spans="1:15" ht="15.5" x14ac:dyDescent="0.35">
      <c r="A442" s="13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</row>
    <row r="443" spans="1:15" ht="15.5" x14ac:dyDescent="0.35">
      <c r="A443" s="13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</row>
    <row r="444" spans="1:15" ht="15.5" x14ac:dyDescent="0.35">
      <c r="A444" s="13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</row>
    <row r="445" spans="1:15" ht="15.5" x14ac:dyDescent="0.35">
      <c r="A445" s="13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</row>
    <row r="446" spans="1:15" ht="15.5" x14ac:dyDescent="0.35">
      <c r="A446" s="13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</row>
    <row r="447" spans="1:15" ht="15.5" x14ac:dyDescent="0.35">
      <c r="A447" s="13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</row>
    <row r="448" spans="1:15" ht="15.5" x14ac:dyDescent="0.35">
      <c r="A448" s="13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</row>
    <row r="449" spans="1:15" ht="15.5" x14ac:dyDescent="0.35">
      <c r="A449" s="13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</row>
    <row r="450" spans="1:15" ht="15.5" x14ac:dyDescent="0.35">
      <c r="A450" s="13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</row>
    <row r="451" spans="1:15" ht="15.5" x14ac:dyDescent="0.35">
      <c r="A451" s="13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</row>
    <row r="452" spans="1:15" ht="15.5" x14ac:dyDescent="0.35">
      <c r="A452" s="13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</row>
    <row r="453" spans="1:15" ht="15.5" x14ac:dyDescent="0.35">
      <c r="A453" s="13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</row>
    <row r="454" spans="1:15" ht="15.5" x14ac:dyDescent="0.35">
      <c r="A454" s="13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</row>
    <row r="455" spans="1:15" ht="15.5" x14ac:dyDescent="0.35">
      <c r="A455" s="13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</row>
    <row r="456" spans="1:15" ht="15.5" x14ac:dyDescent="0.35">
      <c r="A456" s="13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</row>
    <row r="457" spans="1:15" ht="15.5" x14ac:dyDescent="0.35">
      <c r="A457" s="13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</row>
    <row r="458" spans="1:15" ht="15.5" x14ac:dyDescent="0.35">
      <c r="A458" s="13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</row>
    <row r="459" spans="1:15" ht="15.5" x14ac:dyDescent="0.35">
      <c r="A459" s="13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</row>
    <row r="460" spans="1:15" ht="15.5" x14ac:dyDescent="0.35">
      <c r="A460" s="13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</row>
    <row r="461" spans="1:15" ht="15.5" x14ac:dyDescent="0.35">
      <c r="A461" s="13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</row>
    <row r="462" spans="1:15" ht="15.5" x14ac:dyDescent="0.35">
      <c r="A462" s="13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</row>
    <row r="463" spans="1:15" ht="15.5" x14ac:dyDescent="0.35">
      <c r="A463" s="13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</row>
    <row r="464" spans="1:15" ht="15.5" x14ac:dyDescent="0.35">
      <c r="A464" s="13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</row>
    <row r="465" spans="1:15" ht="15.5" x14ac:dyDescent="0.35">
      <c r="A465" s="13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</row>
    <row r="466" spans="1:15" ht="15.5" x14ac:dyDescent="0.35">
      <c r="A466" s="13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</row>
    <row r="467" spans="1:15" ht="15.5" x14ac:dyDescent="0.35">
      <c r="A467" s="13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</row>
    <row r="468" spans="1:15" ht="15.5" x14ac:dyDescent="0.35">
      <c r="A468" s="13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</row>
    <row r="469" spans="1:15" ht="15.5" x14ac:dyDescent="0.35">
      <c r="A469" s="13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</row>
    <row r="470" spans="1:15" ht="15.5" x14ac:dyDescent="0.35">
      <c r="A470" s="13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</row>
    <row r="471" spans="1:15" ht="15.5" x14ac:dyDescent="0.35">
      <c r="A471" s="13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</row>
    <row r="472" spans="1:15" ht="15.5" x14ac:dyDescent="0.35">
      <c r="A472" s="13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</row>
    <row r="473" spans="1:15" ht="15.5" x14ac:dyDescent="0.35">
      <c r="A473" s="13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</row>
    <row r="474" spans="1:15" ht="15.5" x14ac:dyDescent="0.35">
      <c r="A474" s="13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</row>
    <row r="475" spans="1:15" ht="15.5" x14ac:dyDescent="0.35">
      <c r="A475" s="13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</row>
    <row r="476" spans="1:15" ht="15.5" x14ac:dyDescent="0.35">
      <c r="A476" s="13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</row>
    <row r="477" spans="1:15" ht="15.5" x14ac:dyDescent="0.35">
      <c r="A477" s="13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</row>
    <row r="478" spans="1:15" ht="15.5" x14ac:dyDescent="0.35">
      <c r="A478" s="13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</row>
    <row r="479" spans="1:15" ht="15.5" x14ac:dyDescent="0.35">
      <c r="A479" s="13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</row>
    <row r="480" spans="1:15" ht="15.5" x14ac:dyDescent="0.35">
      <c r="A480" s="13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</row>
    <row r="481" spans="1:15" ht="15.5" x14ac:dyDescent="0.35">
      <c r="A481" s="13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</row>
    <row r="482" spans="1:15" ht="15.5" x14ac:dyDescent="0.35">
      <c r="A482" s="13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</row>
    <row r="483" spans="1:15" ht="15.5" x14ac:dyDescent="0.35">
      <c r="A483" s="13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</row>
    <row r="484" spans="1:15" ht="15.5" x14ac:dyDescent="0.35">
      <c r="A484" s="13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</row>
    <row r="485" spans="1:15" ht="15.5" x14ac:dyDescent="0.35">
      <c r="A485" s="13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</row>
    <row r="486" spans="1:15" ht="15.5" x14ac:dyDescent="0.35">
      <c r="A486" s="13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</row>
    <row r="487" spans="1:15" ht="15.5" x14ac:dyDescent="0.35">
      <c r="A487" s="13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</row>
    <row r="488" spans="1:15" ht="15.5" x14ac:dyDescent="0.35">
      <c r="A488" s="13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</row>
    <row r="489" spans="1:15" ht="15.5" x14ac:dyDescent="0.35">
      <c r="A489" s="13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</row>
    <row r="490" spans="1:15" ht="15.5" x14ac:dyDescent="0.35">
      <c r="A490" s="13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</row>
    <row r="491" spans="1:15" ht="15.5" x14ac:dyDescent="0.35">
      <c r="A491" s="13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</row>
    <row r="492" spans="1:15" ht="15.5" x14ac:dyDescent="0.35">
      <c r="A492" s="13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</row>
    <row r="493" spans="1:15" ht="15.5" x14ac:dyDescent="0.35">
      <c r="A493" s="13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</row>
    <row r="494" spans="1:15" ht="15.5" x14ac:dyDescent="0.35">
      <c r="A494" s="13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</row>
    <row r="495" spans="1:15" ht="15.5" x14ac:dyDescent="0.35">
      <c r="A495" s="13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</row>
    <row r="496" spans="1:15" ht="15.5" x14ac:dyDescent="0.35">
      <c r="A496" s="13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</row>
    <row r="497" spans="1:15" ht="15.5" x14ac:dyDescent="0.35">
      <c r="A497" s="13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</row>
    <row r="498" spans="1:15" ht="15.5" x14ac:dyDescent="0.35">
      <c r="A498" s="13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</row>
    <row r="499" spans="1:15" ht="15.5" x14ac:dyDescent="0.35">
      <c r="A499" s="13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</row>
    <row r="500" spans="1:15" ht="15.5" x14ac:dyDescent="0.35">
      <c r="A500" s="13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</row>
    <row r="501" spans="1:15" ht="15.5" x14ac:dyDescent="0.35">
      <c r="A501" s="13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</row>
    <row r="502" spans="1:15" ht="15.5" x14ac:dyDescent="0.35">
      <c r="A502" s="13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</row>
    <row r="503" spans="1:15" ht="15.5" x14ac:dyDescent="0.35">
      <c r="A503" s="13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</row>
    <row r="504" spans="1:15" ht="15.5" x14ac:dyDescent="0.35">
      <c r="A504" s="13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</row>
    <row r="505" spans="1:15" ht="15.5" x14ac:dyDescent="0.35">
      <c r="A505" s="13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</row>
    <row r="506" spans="1:15" ht="15.5" x14ac:dyDescent="0.35">
      <c r="A506" s="13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</row>
    <row r="507" spans="1:15" ht="15.5" x14ac:dyDescent="0.35">
      <c r="A507" s="13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</row>
    <row r="508" spans="1:15" ht="15.5" x14ac:dyDescent="0.35">
      <c r="A508" s="13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</row>
    <row r="509" spans="1:15" ht="15.5" x14ac:dyDescent="0.35">
      <c r="A509" s="13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</row>
    <row r="510" spans="1:15" ht="15.5" x14ac:dyDescent="0.35">
      <c r="A510" s="13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</row>
    <row r="511" spans="1:15" ht="15.5" x14ac:dyDescent="0.35">
      <c r="A511" s="13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</row>
    <row r="512" spans="1:15" ht="15.5" x14ac:dyDescent="0.35">
      <c r="A512" s="13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</row>
    <row r="513" spans="1:15" ht="15.5" x14ac:dyDescent="0.35">
      <c r="A513" s="13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</row>
    <row r="514" spans="1:15" ht="15.5" x14ac:dyDescent="0.35">
      <c r="A514" s="13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</row>
    <row r="515" spans="1:15" ht="15.5" x14ac:dyDescent="0.35">
      <c r="A515" s="13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</row>
    <row r="516" spans="1:15" ht="15.5" x14ac:dyDescent="0.35">
      <c r="A516" s="13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</row>
    <row r="517" spans="1:15" ht="15.5" x14ac:dyDescent="0.35">
      <c r="A517" s="13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</row>
    <row r="518" spans="1:15" ht="15.5" x14ac:dyDescent="0.35">
      <c r="A518" s="13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</row>
    <row r="519" spans="1:15" ht="15.5" x14ac:dyDescent="0.35">
      <c r="A519" s="13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</row>
    <row r="520" spans="1:15" ht="15.5" x14ac:dyDescent="0.35">
      <c r="A520" s="13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</row>
    <row r="521" spans="1:15" ht="15.5" x14ac:dyDescent="0.35">
      <c r="A521" s="13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</row>
    <row r="522" spans="1:15" ht="15.5" x14ac:dyDescent="0.35">
      <c r="A522" s="13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</row>
    <row r="523" spans="1:15" ht="15.5" x14ac:dyDescent="0.35">
      <c r="A523" s="13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</row>
    <row r="524" spans="1:15" ht="15.5" x14ac:dyDescent="0.35">
      <c r="A524" s="13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</row>
    <row r="525" spans="1:15" ht="15.5" x14ac:dyDescent="0.35">
      <c r="A525" s="13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</row>
    <row r="526" spans="1:15" ht="15.5" x14ac:dyDescent="0.35">
      <c r="A526" s="13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</row>
    <row r="527" spans="1:15" ht="15.5" x14ac:dyDescent="0.35">
      <c r="A527" s="13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</row>
    <row r="528" spans="1:15" ht="15.5" x14ac:dyDescent="0.35">
      <c r="A528" s="13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</row>
    <row r="529" spans="1:15" ht="15.5" x14ac:dyDescent="0.35">
      <c r="A529" s="13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</row>
    <row r="530" spans="1:15" ht="15.5" x14ac:dyDescent="0.35">
      <c r="A530" s="13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</row>
    <row r="531" spans="1:15" ht="15.5" x14ac:dyDescent="0.35">
      <c r="A531" s="13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</row>
    <row r="532" spans="1:15" ht="15.5" x14ac:dyDescent="0.35">
      <c r="A532" s="13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</row>
    <row r="533" spans="1:15" ht="15.5" x14ac:dyDescent="0.35">
      <c r="A533" s="13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</row>
    <row r="534" spans="1:15" ht="15.5" x14ac:dyDescent="0.35">
      <c r="A534" s="13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</row>
    <row r="535" spans="1:15" ht="15.5" x14ac:dyDescent="0.35">
      <c r="A535" s="13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</row>
    <row r="536" spans="1:15" ht="15.5" x14ac:dyDescent="0.35">
      <c r="A536" s="13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</row>
    <row r="537" spans="1:15" ht="15.5" x14ac:dyDescent="0.35">
      <c r="A537" s="13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</row>
    <row r="538" spans="1:15" ht="15.5" x14ac:dyDescent="0.35">
      <c r="A538" s="13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</row>
    <row r="539" spans="1:15" ht="15.5" x14ac:dyDescent="0.35">
      <c r="A539" s="13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</row>
    <row r="540" spans="1:15" ht="15.5" x14ac:dyDescent="0.35">
      <c r="A540" s="13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</row>
    <row r="541" spans="1:15" ht="15.5" x14ac:dyDescent="0.35">
      <c r="A541" s="13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</row>
    <row r="542" spans="1:15" ht="15.5" x14ac:dyDescent="0.35">
      <c r="A542" s="13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</row>
    <row r="543" spans="1:15" ht="15.5" x14ac:dyDescent="0.35">
      <c r="A543" s="13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</row>
    <row r="544" spans="1:15" ht="15.5" x14ac:dyDescent="0.35">
      <c r="A544" s="13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</row>
    <row r="545" spans="1:15" ht="15.5" x14ac:dyDescent="0.35">
      <c r="A545" s="13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</row>
    <row r="546" spans="1:15" ht="15.5" x14ac:dyDescent="0.35">
      <c r="A546" s="13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</row>
    <row r="547" spans="1:15" ht="15.5" x14ac:dyDescent="0.35">
      <c r="A547" s="13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</row>
    <row r="548" spans="1:15" ht="15.5" x14ac:dyDescent="0.35">
      <c r="A548" s="13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</row>
    <row r="549" spans="1:15" ht="15.5" x14ac:dyDescent="0.35">
      <c r="A549" s="13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</row>
    <row r="550" spans="1:15" ht="15.5" x14ac:dyDescent="0.35">
      <c r="A550" s="13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</row>
    <row r="551" spans="1:15" ht="15.5" x14ac:dyDescent="0.35">
      <c r="A551" s="13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</row>
    <row r="552" spans="1:15" ht="15.5" x14ac:dyDescent="0.35">
      <c r="A552" s="13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</row>
    <row r="553" spans="1:15" ht="15.5" x14ac:dyDescent="0.35">
      <c r="A553" s="13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</row>
    <row r="554" spans="1:15" ht="15.5" x14ac:dyDescent="0.35">
      <c r="A554" s="13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</row>
    <row r="555" spans="1:15" ht="15.5" x14ac:dyDescent="0.35">
      <c r="A555" s="13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</row>
    <row r="556" spans="1:15" ht="15.5" x14ac:dyDescent="0.35">
      <c r="A556" s="13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</row>
    <row r="557" spans="1:15" ht="15.5" x14ac:dyDescent="0.35">
      <c r="A557" s="13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</row>
    <row r="558" spans="1:15" ht="15.5" x14ac:dyDescent="0.35">
      <c r="A558" s="13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</row>
    <row r="559" spans="1:15" ht="15.5" x14ac:dyDescent="0.35">
      <c r="A559" s="13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</row>
    <row r="560" spans="1:15" ht="15.5" x14ac:dyDescent="0.35">
      <c r="A560" s="13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</row>
    <row r="561" spans="1:15" ht="15.5" x14ac:dyDescent="0.35">
      <c r="A561" s="13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</row>
    <row r="562" spans="1:15" ht="15.5" x14ac:dyDescent="0.35">
      <c r="A562" s="13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</row>
    <row r="563" spans="1:15" ht="15.5" x14ac:dyDescent="0.35">
      <c r="A563" s="13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</row>
    <row r="564" spans="1:15" ht="15.5" x14ac:dyDescent="0.35">
      <c r="A564" s="13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</row>
    <row r="565" spans="1:15" ht="15.5" x14ac:dyDescent="0.35">
      <c r="A565" s="13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</row>
    <row r="566" spans="1:15" ht="15.5" x14ac:dyDescent="0.35">
      <c r="A566" s="13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</row>
    <row r="567" spans="1:15" ht="15.5" x14ac:dyDescent="0.35">
      <c r="A567" s="13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</row>
    <row r="568" spans="1:15" ht="15.5" x14ac:dyDescent="0.35">
      <c r="A568" s="13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</row>
    <row r="569" spans="1:15" ht="15.5" x14ac:dyDescent="0.35">
      <c r="A569" s="13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</row>
    <row r="570" spans="1:15" ht="15.5" x14ac:dyDescent="0.35">
      <c r="A570" s="13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</row>
    <row r="571" spans="1:15" ht="15.5" x14ac:dyDescent="0.35">
      <c r="A571" s="13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</row>
    <row r="572" spans="1:15" ht="15.5" x14ac:dyDescent="0.35">
      <c r="A572" s="13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</row>
    <row r="573" spans="1:15" ht="15.5" x14ac:dyDescent="0.35">
      <c r="A573" s="13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</row>
    <row r="574" spans="1:15" ht="15.5" x14ac:dyDescent="0.35">
      <c r="A574" s="13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</row>
    <row r="575" spans="1:15" ht="15.5" x14ac:dyDescent="0.35">
      <c r="A575" s="13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</row>
    <row r="576" spans="1:15" ht="15.5" x14ac:dyDescent="0.35">
      <c r="A576" s="13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</row>
    <row r="577" spans="1:15" ht="15.5" x14ac:dyDescent="0.35">
      <c r="A577" s="13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</row>
    <row r="578" spans="1:15" ht="15.5" x14ac:dyDescent="0.35">
      <c r="A578" s="13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</row>
    <row r="579" spans="1:15" ht="15.5" x14ac:dyDescent="0.35">
      <c r="A579" s="13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</row>
    <row r="580" spans="1:15" ht="15.5" x14ac:dyDescent="0.35">
      <c r="A580" s="13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</row>
    <row r="581" spans="1:15" ht="15.5" x14ac:dyDescent="0.35">
      <c r="A581" s="13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</row>
    <row r="582" spans="1:15" ht="15.5" x14ac:dyDescent="0.35">
      <c r="A582" s="13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</row>
    <row r="583" spans="1:15" ht="15.5" x14ac:dyDescent="0.35">
      <c r="A583" s="13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</row>
    <row r="584" spans="1:15" ht="15.5" x14ac:dyDescent="0.35">
      <c r="A584" s="13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</row>
    <row r="585" spans="1:15" ht="15.5" x14ac:dyDescent="0.35">
      <c r="A585" s="13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</row>
    <row r="586" spans="1:15" ht="15.5" x14ac:dyDescent="0.35">
      <c r="A586" s="13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</row>
    <row r="587" spans="1:15" ht="15.5" x14ac:dyDescent="0.35">
      <c r="A587" s="13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</row>
    <row r="588" spans="1:15" ht="15.5" x14ac:dyDescent="0.35">
      <c r="A588" s="13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</row>
    <row r="589" spans="1:15" ht="15.5" x14ac:dyDescent="0.35">
      <c r="A589" s="13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</row>
    <row r="590" spans="1:15" ht="15.5" x14ac:dyDescent="0.35">
      <c r="A590" s="13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</row>
    <row r="591" spans="1:15" ht="15.5" x14ac:dyDescent="0.35">
      <c r="A591" s="13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</row>
    <row r="592" spans="1:15" ht="15.5" x14ac:dyDescent="0.35">
      <c r="A592" s="13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</row>
    <row r="593" spans="1:15" ht="15.5" x14ac:dyDescent="0.35">
      <c r="A593" s="13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</row>
    <row r="594" spans="1:15" ht="15.5" x14ac:dyDescent="0.35">
      <c r="A594" s="13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</row>
    <row r="595" spans="1:15" ht="15.5" x14ac:dyDescent="0.35">
      <c r="A595" s="13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</row>
    <row r="596" spans="1:15" ht="15.5" x14ac:dyDescent="0.35">
      <c r="A596" s="13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</row>
    <row r="597" spans="1:15" ht="15.5" x14ac:dyDescent="0.35">
      <c r="A597" s="13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</row>
    <row r="598" spans="1:15" ht="15.5" x14ac:dyDescent="0.35">
      <c r="A598" s="13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</row>
    <row r="599" spans="1:15" ht="15.5" x14ac:dyDescent="0.35">
      <c r="A599" s="13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</row>
    <row r="600" spans="1:15" ht="15.5" x14ac:dyDescent="0.35">
      <c r="A600" s="13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</row>
    <row r="601" spans="1:15" ht="15.5" x14ac:dyDescent="0.35">
      <c r="A601" s="13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</row>
    <row r="602" spans="1:15" ht="15.5" x14ac:dyDescent="0.35">
      <c r="A602" s="13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</row>
    <row r="603" spans="1:15" ht="15.5" x14ac:dyDescent="0.35">
      <c r="A603" s="13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</row>
    <row r="604" spans="1:15" ht="15.5" x14ac:dyDescent="0.35">
      <c r="A604" s="13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</row>
    <row r="605" spans="1:15" ht="15.5" x14ac:dyDescent="0.35">
      <c r="A605" s="13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</row>
    <row r="606" spans="1:15" ht="15.5" x14ac:dyDescent="0.35">
      <c r="A606" s="13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</row>
    <row r="607" spans="1:15" ht="15.5" x14ac:dyDescent="0.35">
      <c r="A607" s="13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</row>
    <row r="608" spans="1:15" ht="15.5" x14ac:dyDescent="0.35">
      <c r="A608" s="13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</row>
    <row r="609" spans="1:15" ht="15.5" x14ac:dyDescent="0.35">
      <c r="A609" s="13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</row>
    <row r="610" spans="1:15" ht="15.5" x14ac:dyDescent="0.35">
      <c r="A610" s="13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</row>
    <row r="611" spans="1:15" ht="15.5" x14ac:dyDescent="0.35">
      <c r="A611" s="13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</row>
    <row r="612" spans="1:15" ht="15.5" x14ac:dyDescent="0.35">
      <c r="A612" s="13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</row>
    <row r="613" spans="1:15" ht="15.5" x14ac:dyDescent="0.35">
      <c r="A613" s="13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</row>
    <row r="614" spans="1:15" ht="15.5" x14ac:dyDescent="0.35">
      <c r="A614" s="13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</row>
    <row r="615" spans="1:15" ht="15.5" x14ac:dyDescent="0.35">
      <c r="A615" s="13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</row>
    <row r="616" spans="1:15" ht="15.5" x14ac:dyDescent="0.35">
      <c r="A616" s="13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</row>
    <row r="617" spans="1:15" ht="15.5" x14ac:dyDescent="0.35">
      <c r="A617" s="13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</row>
    <row r="618" spans="1:15" ht="15.5" x14ac:dyDescent="0.35">
      <c r="A618" s="13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</row>
    <row r="619" spans="1:15" ht="15.5" x14ac:dyDescent="0.35">
      <c r="A619" s="13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</row>
    <row r="620" spans="1:15" ht="15.5" x14ac:dyDescent="0.35">
      <c r="A620" s="13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</row>
    <row r="621" spans="1:15" ht="15.5" x14ac:dyDescent="0.35">
      <c r="A621" s="13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</row>
    <row r="622" spans="1:15" ht="15.5" x14ac:dyDescent="0.35">
      <c r="A622" s="13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</row>
    <row r="623" spans="1:15" ht="15.5" x14ac:dyDescent="0.35">
      <c r="A623" s="13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</row>
    <row r="624" spans="1:15" ht="15.5" x14ac:dyDescent="0.35">
      <c r="A624" s="13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</row>
    <row r="625" spans="1:15" ht="15.5" x14ac:dyDescent="0.35">
      <c r="A625" s="13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</row>
    <row r="626" spans="1:15" ht="15.5" x14ac:dyDescent="0.35">
      <c r="A626" s="13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</row>
    <row r="627" spans="1:15" ht="15.5" x14ac:dyDescent="0.35">
      <c r="A627" s="13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</row>
    <row r="628" spans="1:15" ht="15.5" x14ac:dyDescent="0.35">
      <c r="A628" s="13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</row>
    <row r="629" spans="1:15" ht="15.5" x14ac:dyDescent="0.35">
      <c r="A629" s="13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</row>
    <row r="630" spans="1:15" ht="15.5" x14ac:dyDescent="0.35">
      <c r="A630" s="13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</row>
    <row r="631" spans="1:15" ht="15.5" x14ac:dyDescent="0.35">
      <c r="A631" s="13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</row>
    <row r="632" spans="1:15" ht="15.5" x14ac:dyDescent="0.35">
      <c r="A632" s="13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</row>
    <row r="633" spans="1:15" ht="15.5" x14ac:dyDescent="0.35">
      <c r="A633" s="13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</row>
    <row r="634" spans="1:15" ht="15.5" x14ac:dyDescent="0.35">
      <c r="A634" s="13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</row>
    <row r="635" spans="1:15" ht="15.5" x14ac:dyDescent="0.35">
      <c r="A635" s="13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</row>
    <row r="636" spans="1:15" ht="15.5" x14ac:dyDescent="0.35">
      <c r="A636" s="13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</row>
    <row r="637" spans="1:15" ht="15.5" x14ac:dyDescent="0.35">
      <c r="A637" s="13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</row>
    <row r="638" spans="1:15" ht="15.5" x14ac:dyDescent="0.35">
      <c r="A638" s="13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</row>
    <row r="639" spans="1:15" ht="15.5" x14ac:dyDescent="0.35">
      <c r="A639" s="13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</row>
    <row r="640" spans="1:15" ht="15.5" x14ac:dyDescent="0.35">
      <c r="A640" s="13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</row>
    <row r="641" spans="1:15" ht="15.5" x14ac:dyDescent="0.35">
      <c r="A641" s="13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</row>
    <row r="642" spans="1:15" ht="15.5" x14ac:dyDescent="0.35">
      <c r="A642" s="13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</row>
    <row r="643" spans="1:15" ht="15.5" x14ac:dyDescent="0.35">
      <c r="A643" s="13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</row>
    <row r="644" spans="1:15" ht="15.5" x14ac:dyDescent="0.35">
      <c r="A644" s="13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</row>
    <row r="645" spans="1:15" ht="15.5" x14ac:dyDescent="0.35">
      <c r="A645" s="13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</row>
    <row r="646" spans="1:15" ht="15.5" x14ac:dyDescent="0.35">
      <c r="A646" s="13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</row>
    <row r="647" spans="1:15" ht="15.5" x14ac:dyDescent="0.35">
      <c r="A647" s="13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</row>
    <row r="648" spans="1:15" ht="15.5" x14ac:dyDescent="0.35">
      <c r="A648" s="13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</row>
    <row r="649" spans="1:15" ht="15.5" x14ac:dyDescent="0.35">
      <c r="A649" s="13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</row>
    <row r="650" spans="1:15" ht="15.5" x14ac:dyDescent="0.35">
      <c r="A650" s="13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</row>
    <row r="651" spans="1:15" ht="15.5" x14ac:dyDescent="0.35">
      <c r="A651" s="13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</row>
    <row r="652" spans="1:15" ht="15.5" x14ac:dyDescent="0.35">
      <c r="A652" s="13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</row>
    <row r="653" spans="1:15" ht="15.5" x14ac:dyDescent="0.35">
      <c r="A653" s="13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</row>
    <row r="654" spans="1:15" ht="15.5" x14ac:dyDescent="0.35">
      <c r="A654" s="13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</row>
    <row r="655" spans="1:15" ht="15.5" x14ac:dyDescent="0.35">
      <c r="A655" s="13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</row>
    <row r="656" spans="1:15" ht="15.5" x14ac:dyDescent="0.35">
      <c r="A656" s="13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</row>
    <row r="657" spans="1:15" ht="15.5" x14ac:dyDescent="0.35">
      <c r="A657" s="13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</row>
    <row r="658" spans="1:15" ht="15.5" x14ac:dyDescent="0.35">
      <c r="A658" s="13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</row>
    <row r="659" spans="1:15" ht="15.5" x14ac:dyDescent="0.35">
      <c r="A659" s="13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</row>
    <row r="660" spans="1:15" ht="15.5" x14ac:dyDescent="0.35">
      <c r="A660" s="13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</row>
    <row r="661" spans="1:15" ht="15.5" x14ac:dyDescent="0.35">
      <c r="A661" s="13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</row>
    <row r="662" spans="1:15" ht="15.5" x14ac:dyDescent="0.35">
      <c r="A662" s="13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</row>
    <row r="663" spans="1:15" ht="15.5" x14ac:dyDescent="0.35">
      <c r="A663" s="13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</row>
    <row r="664" spans="1:15" ht="15.5" x14ac:dyDescent="0.35">
      <c r="A664" s="13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</row>
    <row r="665" spans="1:15" ht="15.5" x14ac:dyDescent="0.35">
      <c r="A665" s="13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</row>
    <row r="666" spans="1:15" ht="15.5" x14ac:dyDescent="0.35">
      <c r="A666" s="13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</row>
    <row r="667" spans="1:15" ht="15.5" x14ac:dyDescent="0.35">
      <c r="A667" s="13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</row>
    <row r="668" spans="1:15" ht="15.5" x14ac:dyDescent="0.35">
      <c r="A668" s="13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</row>
    <row r="669" spans="1:15" ht="15.5" x14ac:dyDescent="0.35">
      <c r="A669" s="13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</row>
    <row r="670" spans="1:15" ht="15.5" x14ac:dyDescent="0.35">
      <c r="A670" s="13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</row>
    <row r="671" spans="1:15" ht="15.5" x14ac:dyDescent="0.35">
      <c r="A671" s="13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</row>
    <row r="672" spans="1:15" ht="15.5" x14ac:dyDescent="0.35">
      <c r="A672" s="13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</row>
    <row r="673" spans="1:15" ht="15.5" x14ac:dyDescent="0.35">
      <c r="A673" s="13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</row>
    <row r="674" spans="1:15" ht="15.5" x14ac:dyDescent="0.35">
      <c r="A674" s="13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</row>
    <row r="675" spans="1:15" ht="15.5" x14ac:dyDescent="0.35">
      <c r="A675" s="13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</row>
    <row r="676" spans="1:15" ht="15.5" x14ac:dyDescent="0.35">
      <c r="A676" s="13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</row>
    <row r="677" spans="1:15" ht="15.5" x14ac:dyDescent="0.35">
      <c r="A677" s="13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</row>
    <row r="678" spans="1:15" ht="15.5" x14ac:dyDescent="0.35">
      <c r="A678" s="13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</row>
    <row r="679" spans="1:15" ht="15.5" x14ac:dyDescent="0.35">
      <c r="A679" s="13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</row>
    <row r="680" spans="1:15" ht="15.5" x14ac:dyDescent="0.35">
      <c r="A680" s="13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</row>
    <row r="681" spans="1:15" ht="15.5" x14ac:dyDescent="0.35">
      <c r="A681" s="13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</row>
    <row r="682" spans="1:15" ht="15.5" x14ac:dyDescent="0.35">
      <c r="A682" s="13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</row>
    <row r="683" spans="1:15" ht="15.5" x14ac:dyDescent="0.35">
      <c r="A683" s="13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</row>
    <row r="684" spans="1:15" ht="15.5" x14ac:dyDescent="0.35">
      <c r="A684" s="13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</row>
    <row r="685" spans="1:15" ht="15.5" x14ac:dyDescent="0.35">
      <c r="A685" s="13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</row>
    <row r="686" spans="1:15" ht="15.5" x14ac:dyDescent="0.35">
      <c r="A686" s="13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</row>
    <row r="687" spans="1:15" ht="15.5" x14ac:dyDescent="0.35">
      <c r="A687" s="13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</row>
    <row r="688" spans="1:15" ht="15.5" x14ac:dyDescent="0.35">
      <c r="A688" s="13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</row>
    <row r="689" spans="1:15" ht="15.5" x14ac:dyDescent="0.35">
      <c r="A689" s="13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</row>
    <row r="690" spans="1:15" ht="15.5" x14ac:dyDescent="0.35">
      <c r="A690" s="13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</row>
    <row r="691" spans="1:15" ht="15.5" x14ac:dyDescent="0.35">
      <c r="A691" s="13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</row>
    <row r="692" spans="1:15" ht="15.5" x14ac:dyDescent="0.35">
      <c r="A692" s="13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</row>
    <row r="693" spans="1:15" ht="15.5" x14ac:dyDescent="0.35">
      <c r="A693" s="13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</row>
    <row r="694" spans="1:15" ht="15.5" x14ac:dyDescent="0.35">
      <c r="A694" s="13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</row>
    <row r="695" spans="1:15" ht="15.5" x14ac:dyDescent="0.35">
      <c r="A695" s="13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</row>
    <row r="696" spans="1:15" ht="15.5" x14ac:dyDescent="0.35">
      <c r="A696" s="13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</row>
    <row r="697" spans="1:15" ht="15.5" x14ac:dyDescent="0.35">
      <c r="A697" s="13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</row>
    <row r="698" spans="1:15" ht="15.5" x14ac:dyDescent="0.35">
      <c r="A698" s="13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</row>
    <row r="699" spans="1:15" ht="15.5" x14ac:dyDescent="0.35">
      <c r="A699" s="13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</row>
    <row r="700" spans="1:15" ht="15.5" x14ac:dyDescent="0.35">
      <c r="A700" s="13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</row>
    <row r="701" spans="1:15" ht="15.5" x14ac:dyDescent="0.35">
      <c r="A701" s="13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</row>
    <row r="702" spans="1:15" ht="15.5" x14ac:dyDescent="0.35">
      <c r="A702" s="13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</row>
    <row r="703" spans="1:15" ht="15.5" x14ac:dyDescent="0.35">
      <c r="A703" s="13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</row>
    <row r="704" spans="1:15" ht="15.5" x14ac:dyDescent="0.35">
      <c r="A704" s="13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</row>
    <row r="705" spans="1:15" ht="15.5" x14ac:dyDescent="0.35">
      <c r="A705" s="13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</row>
    <row r="706" spans="1:15" ht="15.5" x14ac:dyDescent="0.35">
      <c r="A706" s="13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</row>
    <row r="707" spans="1:15" ht="15.5" x14ac:dyDescent="0.35">
      <c r="A707" s="13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</row>
    <row r="708" spans="1:15" ht="15.5" x14ac:dyDescent="0.35">
      <c r="A708" s="13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</row>
    <row r="709" spans="1:15" ht="15.5" x14ac:dyDescent="0.35">
      <c r="A709" s="13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</row>
    <row r="710" spans="1:15" ht="15.5" x14ac:dyDescent="0.35">
      <c r="A710" s="13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</row>
    <row r="711" spans="1:15" ht="15.5" x14ac:dyDescent="0.35">
      <c r="A711" s="13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</row>
    <row r="712" spans="1:15" ht="15.5" x14ac:dyDescent="0.35">
      <c r="A712" s="13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</row>
    <row r="713" spans="1:15" ht="15.5" x14ac:dyDescent="0.35">
      <c r="A713" s="13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</row>
    <row r="714" spans="1:15" ht="15.5" x14ac:dyDescent="0.35">
      <c r="A714" s="13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</row>
    <row r="715" spans="1:15" ht="15.5" x14ac:dyDescent="0.35">
      <c r="A715" s="13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</row>
    <row r="716" spans="1:15" ht="15.5" x14ac:dyDescent="0.35">
      <c r="A716" s="13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</row>
    <row r="717" spans="1:15" ht="15.5" x14ac:dyDescent="0.35">
      <c r="A717" s="13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</row>
    <row r="718" spans="1:15" ht="15.5" x14ac:dyDescent="0.35">
      <c r="A718" s="13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</row>
    <row r="719" spans="1:15" ht="15.5" x14ac:dyDescent="0.35">
      <c r="A719" s="13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</row>
    <row r="720" spans="1:15" ht="15.5" x14ac:dyDescent="0.35">
      <c r="A720" s="13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</row>
    <row r="721" spans="1:15" ht="15.5" x14ac:dyDescent="0.35">
      <c r="A721" s="13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</row>
    <row r="722" spans="1:15" ht="15.5" x14ac:dyDescent="0.35">
      <c r="A722" s="13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</row>
    <row r="723" spans="1:15" ht="15.5" x14ac:dyDescent="0.35">
      <c r="A723" s="13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</row>
    <row r="724" spans="1:15" ht="15.5" x14ac:dyDescent="0.35">
      <c r="A724" s="13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</row>
    <row r="725" spans="1:15" ht="15.5" x14ac:dyDescent="0.35">
      <c r="A725" s="13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</row>
    <row r="726" spans="1:15" ht="15.5" x14ac:dyDescent="0.35">
      <c r="A726" s="13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</row>
    <row r="727" spans="1:15" ht="15.5" x14ac:dyDescent="0.35">
      <c r="A727" s="13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</row>
    <row r="728" spans="1:15" ht="15.5" x14ac:dyDescent="0.35">
      <c r="A728" s="13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</row>
    <row r="729" spans="1:15" ht="15.5" x14ac:dyDescent="0.35">
      <c r="A729" s="13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</row>
    <row r="730" spans="1:15" ht="15.5" x14ac:dyDescent="0.35">
      <c r="A730" s="13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</row>
    <row r="731" spans="1:15" ht="15.5" x14ac:dyDescent="0.35">
      <c r="A731" s="13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</row>
    <row r="732" spans="1:15" ht="15.5" x14ac:dyDescent="0.35">
      <c r="A732" s="13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</row>
    <row r="733" spans="1:15" ht="15.5" x14ac:dyDescent="0.35">
      <c r="A733" s="13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</row>
    <row r="734" spans="1:15" ht="15.5" x14ac:dyDescent="0.35">
      <c r="A734" s="13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</row>
    <row r="735" spans="1:15" ht="15.5" x14ac:dyDescent="0.35">
      <c r="A735" s="13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</row>
    <row r="736" spans="1:15" ht="15.5" x14ac:dyDescent="0.35">
      <c r="A736" s="13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</row>
    <row r="737" spans="1:15" ht="15.5" x14ac:dyDescent="0.35">
      <c r="A737" s="13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</row>
    <row r="738" spans="1:15" ht="15.5" x14ac:dyDescent="0.35">
      <c r="A738" s="13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</row>
    <row r="739" spans="1:15" ht="15.5" x14ac:dyDescent="0.35">
      <c r="A739" s="13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</row>
    <row r="740" spans="1:15" ht="15.5" x14ac:dyDescent="0.35">
      <c r="A740" s="13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</row>
    <row r="741" spans="1:15" ht="15.5" x14ac:dyDescent="0.35">
      <c r="A741" s="13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</row>
    <row r="742" spans="1:15" ht="15.5" x14ac:dyDescent="0.35">
      <c r="A742" s="13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</row>
    <row r="743" spans="1:15" ht="15.5" x14ac:dyDescent="0.35">
      <c r="A743" s="13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</row>
    <row r="744" spans="1:15" ht="15.5" x14ac:dyDescent="0.35">
      <c r="A744" s="13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</row>
    <row r="745" spans="1:15" ht="15.5" x14ac:dyDescent="0.35">
      <c r="A745" s="13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</row>
    <row r="746" spans="1:15" ht="15.5" x14ac:dyDescent="0.35">
      <c r="A746" s="13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</row>
    <row r="747" spans="1:15" ht="15.5" x14ac:dyDescent="0.35">
      <c r="A747" s="13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</row>
    <row r="748" spans="1:15" ht="15.5" x14ac:dyDescent="0.35">
      <c r="A748" s="13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</row>
    <row r="749" spans="1:15" ht="15.5" x14ac:dyDescent="0.35">
      <c r="A749" s="13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</row>
    <row r="750" spans="1:15" ht="15.5" x14ac:dyDescent="0.35">
      <c r="A750" s="13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</row>
    <row r="751" spans="1:15" ht="15.5" x14ac:dyDescent="0.35">
      <c r="A751" s="13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</row>
    <row r="752" spans="1:15" ht="15.5" x14ac:dyDescent="0.35">
      <c r="A752" s="13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</row>
    <row r="753" spans="1:15" ht="15.5" x14ac:dyDescent="0.35">
      <c r="A753" s="13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</row>
    <row r="754" spans="1:15" ht="15.5" x14ac:dyDescent="0.35">
      <c r="A754" s="13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</row>
    <row r="755" spans="1:15" ht="15.5" x14ac:dyDescent="0.35">
      <c r="A755" s="13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</row>
    <row r="756" spans="1:15" ht="15.5" x14ac:dyDescent="0.35">
      <c r="A756" s="13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</row>
    <row r="757" spans="1:15" ht="15.5" x14ac:dyDescent="0.35">
      <c r="A757" s="13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</row>
    <row r="758" spans="1:15" ht="15.5" x14ac:dyDescent="0.35">
      <c r="A758" s="13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</row>
    <row r="759" spans="1:15" ht="15.5" x14ac:dyDescent="0.35">
      <c r="A759" s="13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</row>
    <row r="760" spans="1:15" ht="15.5" x14ac:dyDescent="0.35">
      <c r="A760" s="13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</row>
    <row r="761" spans="1:15" ht="15.5" x14ac:dyDescent="0.35">
      <c r="A761" s="13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</row>
    <row r="762" spans="1:15" ht="15.5" x14ac:dyDescent="0.35">
      <c r="A762" s="13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</row>
    <row r="763" spans="1:15" ht="15.5" x14ac:dyDescent="0.35">
      <c r="A763" s="13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</row>
    <row r="764" spans="1:15" ht="15.5" x14ac:dyDescent="0.35">
      <c r="A764" s="13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</row>
    <row r="765" spans="1:15" ht="15.5" x14ac:dyDescent="0.35">
      <c r="A765" s="13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</row>
    <row r="766" spans="1:15" ht="15.5" x14ac:dyDescent="0.35">
      <c r="A766" s="13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</row>
    <row r="767" spans="1:15" ht="15.5" x14ac:dyDescent="0.35">
      <c r="A767" s="13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</row>
    <row r="768" spans="1:15" ht="15.5" x14ac:dyDescent="0.35">
      <c r="A768" s="13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</row>
    <row r="769" spans="1:15" ht="15.5" x14ac:dyDescent="0.35">
      <c r="A769" s="13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</row>
    <row r="770" spans="1:15" ht="15.5" x14ac:dyDescent="0.35">
      <c r="A770" s="13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</row>
    <row r="771" spans="1:15" ht="15.5" x14ac:dyDescent="0.35">
      <c r="A771" s="13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</row>
    <row r="772" spans="1:15" ht="15.5" x14ac:dyDescent="0.35">
      <c r="A772" s="13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</row>
    <row r="773" spans="1:15" ht="15.5" x14ac:dyDescent="0.35">
      <c r="A773" s="13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</row>
    <row r="774" spans="1:15" ht="15.5" x14ac:dyDescent="0.35">
      <c r="A774" s="13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</row>
    <row r="775" spans="1:15" ht="15.5" x14ac:dyDescent="0.35">
      <c r="A775" s="13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</row>
    <row r="776" spans="1:15" ht="15.5" x14ac:dyDescent="0.35">
      <c r="A776" s="13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</row>
    <row r="777" spans="1:15" ht="15.5" x14ac:dyDescent="0.35">
      <c r="A777" s="13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</row>
    <row r="778" spans="1:15" ht="15.5" x14ac:dyDescent="0.35">
      <c r="A778" s="13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</row>
    <row r="779" spans="1:15" ht="15.5" x14ac:dyDescent="0.35">
      <c r="A779" s="13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</row>
    <row r="780" spans="1:15" ht="15.5" x14ac:dyDescent="0.35">
      <c r="A780" s="13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</row>
    <row r="781" spans="1:15" ht="15.5" x14ac:dyDescent="0.35">
      <c r="A781" s="13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</row>
    <row r="782" spans="1:15" ht="15.5" x14ac:dyDescent="0.35">
      <c r="A782" s="13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</row>
    <row r="783" spans="1:15" ht="15.5" x14ac:dyDescent="0.35">
      <c r="A783" s="13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</row>
    <row r="784" spans="1:15" ht="15.5" x14ac:dyDescent="0.35">
      <c r="A784" s="13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</row>
    <row r="785" spans="1:15" ht="15.5" x14ac:dyDescent="0.35">
      <c r="A785" s="13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</row>
    <row r="786" spans="1:15" ht="15.5" x14ac:dyDescent="0.35">
      <c r="A786" s="13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</row>
    <row r="787" spans="1:15" ht="15.5" x14ac:dyDescent="0.35">
      <c r="A787" s="13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</row>
    <row r="788" spans="1:15" ht="15.5" x14ac:dyDescent="0.35">
      <c r="A788" s="13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</row>
    <row r="789" spans="1:15" ht="15.5" x14ac:dyDescent="0.35">
      <c r="A789" s="13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</row>
    <row r="790" spans="1:15" ht="15.5" x14ac:dyDescent="0.35">
      <c r="A790" s="13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</row>
    <row r="791" spans="1:15" ht="15.5" x14ac:dyDescent="0.35">
      <c r="A791" s="13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</row>
    <row r="792" spans="1:15" ht="15.5" x14ac:dyDescent="0.35">
      <c r="A792" s="13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</row>
    <row r="793" spans="1:15" ht="15.5" x14ac:dyDescent="0.35">
      <c r="A793" s="13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</row>
    <row r="794" spans="1:15" ht="15.5" x14ac:dyDescent="0.35">
      <c r="A794" s="13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</row>
    <row r="795" spans="1:15" ht="15.5" x14ac:dyDescent="0.35">
      <c r="A795" s="13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</row>
    <row r="796" spans="1:15" ht="15.5" x14ac:dyDescent="0.35">
      <c r="A796" s="13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</row>
    <row r="797" spans="1:15" ht="15.5" x14ac:dyDescent="0.35">
      <c r="A797" s="13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</row>
    <row r="798" spans="1:15" ht="15.5" x14ac:dyDescent="0.35">
      <c r="A798" s="13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</row>
    <row r="799" spans="1:15" ht="15.5" x14ac:dyDescent="0.35">
      <c r="A799" s="13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</row>
    <row r="800" spans="1:15" ht="15.5" x14ac:dyDescent="0.35">
      <c r="A800" s="13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</row>
    <row r="801" spans="1:15" ht="15.5" x14ac:dyDescent="0.35">
      <c r="A801" s="13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</row>
    <row r="802" spans="1:15" ht="15.5" x14ac:dyDescent="0.35">
      <c r="A802" s="13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</row>
    <row r="803" spans="1:15" ht="15.5" x14ac:dyDescent="0.35">
      <c r="A803" s="13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</row>
    <row r="804" spans="1:15" ht="15.5" x14ac:dyDescent="0.35">
      <c r="A804" s="13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</row>
    <row r="805" spans="1:15" ht="15.5" x14ac:dyDescent="0.35">
      <c r="A805" s="13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</row>
    <row r="806" spans="1:15" ht="15.5" x14ac:dyDescent="0.35">
      <c r="A806" s="13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</row>
    <row r="807" spans="1:15" ht="15.5" x14ac:dyDescent="0.35">
      <c r="A807" s="13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</row>
    <row r="808" spans="1:15" ht="15.5" x14ac:dyDescent="0.35">
      <c r="A808" s="13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</row>
    <row r="809" spans="1:15" ht="15.5" x14ac:dyDescent="0.35">
      <c r="A809" s="13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</row>
    <row r="810" spans="1:15" ht="15.5" x14ac:dyDescent="0.35">
      <c r="A810" s="13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</row>
    <row r="811" spans="1:15" ht="15.5" x14ac:dyDescent="0.35">
      <c r="A811" s="13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</row>
    <row r="812" spans="1:15" ht="15.5" x14ac:dyDescent="0.35">
      <c r="A812" s="13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</row>
    <row r="813" spans="1:15" ht="15.5" x14ac:dyDescent="0.35">
      <c r="A813" s="13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</row>
    <row r="814" spans="1:15" ht="15.5" x14ac:dyDescent="0.35">
      <c r="A814" s="13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</row>
    <row r="815" spans="1:15" ht="15.5" x14ac:dyDescent="0.35">
      <c r="A815" s="13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</row>
    <row r="816" spans="1:15" ht="15.5" x14ac:dyDescent="0.35">
      <c r="A816" s="13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</row>
    <row r="817" spans="1:15" ht="15.5" x14ac:dyDescent="0.35">
      <c r="A817" s="13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</row>
    <row r="818" spans="1:15" ht="15.5" x14ac:dyDescent="0.35">
      <c r="A818" s="13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</row>
    <row r="819" spans="1:15" ht="15.5" x14ac:dyDescent="0.35">
      <c r="A819" s="13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</row>
    <row r="820" spans="1:15" ht="15.5" x14ac:dyDescent="0.35">
      <c r="A820" s="13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</row>
    <row r="821" spans="1:15" ht="15.5" x14ac:dyDescent="0.35">
      <c r="A821" s="13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</row>
    <row r="822" spans="1:15" ht="15.5" x14ac:dyDescent="0.35">
      <c r="A822" s="13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</row>
    <row r="823" spans="1:15" ht="15.5" x14ac:dyDescent="0.35">
      <c r="A823" s="13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</row>
    <row r="824" spans="1:15" ht="15.5" x14ac:dyDescent="0.35">
      <c r="A824" s="13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</row>
    <row r="825" spans="1:15" ht="15.5" x14ac:dyDescent="0.35">
      <c r="A825" s="13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</row>
    <row r="826" spans="1:15" ht="15.5" x14ac:dyDescent="0.35">
      <c r="A826" s="13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</row>
    <row r="827" spans="1:15" ht="15.5" x14ac:dyDescent="0.35">
      <c r="A827" s="13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</row>
    <row r="828" spans="1:15" ht="15.5" x14ac:dyDescent="0.35">
      <c r="A828" s="13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</row>
    <row r="829" spans="1:15" ht="15.5" x14ac:dyDescent="0.35">
      <c r="A829" s="13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</row>
    <row r="830" spans="1:15" ht="15.5" x14ac:dyDescent="0.35">
      <c r="A830" s="13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</row>
    <row r="831" spans="1:15" ht="15.5" x14ac:dyDescent="0.35">
      <c r="A831" s="13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</row>
    <row r="832" spans="1:15" ht="15.5" x14ac:dyDescent="0.35">
      <c r="A832" s="13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</row>
    <row r="833" spans="1:15" ht="15.5" x14ac:dyDescent="0.35">
      <c r="A833" s="13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</row>
    <row r="834" spans="1:15" ht="15.5" x14ac:dyDescent="0.35">
      <c r="A834" s="13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</row>
    <row r="835" spans="1:15" ht="15.5" x14ac:dyDescent="0.35">
      <c r="A835" s="13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</row>
    <row r="836" spans="1:15" ht="15.5" x14ac:dyDescent="0.35">
      <c r="A836" s="13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</row>
    <row r="837" spans="1:15" ht="15.5" x14ac:dyDescent="0.35">
      <c r="A837" s="13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</row>
    <row r="838" spans="1:15" ht="15.5" x14ac:dyDescent="0.35">
      <c r="A838" s="13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</row>
    <row r="839" spans="1:15" ht="15.5" x14ac:dyDescent="0.35">
      <c r="A839" s="13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</row>
    <row r="840" spans="1:15" ht="15.5" x14ac:dyDescent="0.35">
      <c r="A840" s="13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</row>
    <row r="841" spans="1:15" ht="15.5" x14ac:dyDescent="0.35">
      <c r="A841" s="13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</row>
    <row r="842" spans="1:15" ht="15.5" x14ac:dyDescent="0.35">
      <c r="A842" s="13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</row>
    <row r="843" spans="1:15" ht="15.5" x14ac:dyDescent="0.35">
      <c r="A843" s="13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</row>
    <row r="844" spans="1:15" ht="15.5" x14ac:dyDescent="0.35">
      <c r="A844" s="13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</row>
    <row r="845" spans="1:15" ht="15.5" x14ac:dyDescent="0.35">
      <c r="A845" s="13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</row>
    <row r="846" spans="1:15" ht="15.5" x14ac:dyDescent="0.35">
      <c r="A846" s="13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</row>
    <row r="847" spans="1:15" ht="15.5" x14ac:dyDescent="0.35">
      <c r="A847" s="13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</row>
    <row r="848" spans="1:15" ht="15.5" x14ac:dyDescent="0.35">
      <c r="A848" s="13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</row>
    <row r="849" spans="1:15" ht="15.5" x14ac:dyDescent="0.35">
      <c r="A849" s="13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</row>
    <row r="850" spans="1:15" ht="15.5" x14ac:dyDescent="0.35">
      <c r="A850" s="13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</row>
    <row r="851" spans="1:15" ht="15.5" x14ac:dyDescent="0.35">
      <c r="A851" s="13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</row>
    <row r="852" spans="1:15" ht="15.5" x14ac:dyDescent="0.35">
      <c r="A852" s="13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</row>
    <row r="853" spans="1:15" ht="15.5" x14ac:dyDescent="0.35">
      <c r="A853" s="13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</row>
    <row r="854" spans="1:15" ht="15.5" x14ac:dyDescent="0.35">
      <c r="A854" s="13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</row>
    <row r="855" spans="1:15" ht="15.5" x14ac:dyDescent="0.35">
      <c r="A855" s="13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</row>
    <row r="856" spans="1:15" ht="15.5" x14ac:dyDescent="0.35">
      <c r="A856" s="13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</row>
    <row r="857" spans="1:15" ht="15.5" x14ac:dyDescent="0.35">
      <c r="A857" s="13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</row>
    <row r="858" spans="1:15" ht="15.5" x14ac:dyDescent="0.35">
      <c r="A858" s="13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</row>
    <row r="859" spans="1:15" ht="15.5" x14ac:dyDescent="0.35">
      <c r="A859" s="13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</row>
    <row r="860" spans="1:15" ht="15.5" x14ac:dyDescent="0.35">
      <c r="A860" s="13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</row>
    <row r="861" spans="1:15" ht="15.5" x14ac:dyDescent="0.35">
      <c r="A861" s="13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</row>
    <row r="862" spans="1:15" ht="15.5" x14ac:dyDescent="0.35">
      <c r="A862" s="13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</row>
    <row r="863" spans="1:15" ht="15.5" x14ac:dyDescent="0.35">
      <c r="A863" s="13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</row>
    <row r="864" spans="1:15" ht="15.5" x14ac:dyDescent="0.35">
      <c r="A864" s="13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</row>
    <row r="865" spans="1:15" ht="15.5" x14ac:dyDescent="0.35">
      <c r="A865" s="13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</row>
    <row r="866" spans="1:15" ht="15.5" x14ac:dyDescent="0.35">
      <c r="A866" s="13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</row>
    <row r="867" spans="1:15" ht="15.5" x14ac:dyDescent="0.35">
      <c r="A867" s="13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</row>
    <row r="868" spans="1:15" ht="15.5" x14ac:dyDescent="0.35">
      <c r="A868" s="13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</row>
    <row r="869" spans="1:15" ht="15.5" x14ac:dyDescent="0.35">
      <c r="A869" s="13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</row>
    <row r="870" spans="1:15" ht="15.5" x14ac:dyDescent="0.35">
      <c r="A870" s="13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</row>
    <row r="871" spans="1:15" ht="15.5" x14ac:dyDescent="0.35">
      <c r="A871" s="13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</row>
    <row r="872" spans="1:15" ht="15.5" x14ac:dyDescent="0.35">
      <c r="A872" s="13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</row>
    <row r="873" spans="1:15" ht="15.5" x14ac:dyDescent="0.35">
      <c r="A873" s="13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</row>
    <row r="874" spans="1:15" ht="15.5" x14ac:dyDescent="0.35">
      <c r="A874" s="13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</row>
    <row r="875" spans="1:15" ht="15.5" x14ac:dyDescent="0.35">
      <c r="A875" s="13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</row>
    <row r="876" spans="1:15" ht="15.5" x14ac:dyDescent="0.35">
      <c r="A876" s="13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</row>
    <row r="877" spans="1:15" ht="15.5" x14ac:dyDescent="0.35">
      <c r="A877" s="13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</row>
    <row r="878" spans="1:15" ht="15.5" x14ac:dyDescent="0.35">
      <c r="A878" s="13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</row>
    <row r="879" spans="1:15" ht="15.5" x14ac:dyDescent="0.35">
      <c r="A879" s="13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</row>
    <row r="880" spans="1:15" ht="15.5" x14ac:dyDescent="0.35">
      <c r="A880" s="13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</row>
    <row r="881" spans="1:15" ht="15.5" x14ac:dyDescent="0.35">
      <c r="A881" s="13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</row>
    <row r="882" spans="1:15" ht="15.5" x14ac:dyDescent="0.35">
      <c r="A882" s="13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</row>
    <row r="883" spans="1:15" ht="15.5" x14ac:dyDescent="0.35">
      <c r="A883" s="13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</row>
    <row r="884" spans="1:15" ht="15.5" x14ac:dyDescent="0.35">
      <c r="A884" s="13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</row>
    <row r="885" spans="1:15" ht="15.5" x14ac:dyDescent="0.35">
      <c r="A885" s="13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</row>
    <row r="886" spans="1:15" ht="15.5" x14ac:dyDescent="0.35">
      <c r="A886" s="13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</row>
    <row r="887" spans="1:15" ht="15.5" x14ac:dyDescent="0.35">
      <c r="A887" s="13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</row>
    <row r="888" spans="1:15" ht="15.5" x14ac:dyDescent="0.35">
      <c r="A888" s="13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</row>
    <row r="889" spans="1:15" ht="15.5" x14ac:dyDescent="0.35">
      <c r="A889" s="13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</row>
    <row r="890" spans="1:15" ht="15.5" x14ac:dyDescent="0.35">
      <c r="A890" s="13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</row>
    <row r="891" spans="1:15" ht="15.5" x14ac:dyDescent="0.35">
      <c r="A891" s="13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</row>
    <row r="892" spans="1:15" ht="15.5" x14ac:dyDescent="0.35">
      <c r="A892" s="13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</row>
    <row r="893" spans="1:15" ht="15.5" x14ac:dyDescent="0.35">
      <c r="A893" s="13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</row>
    <row r="894" spans="1:15" ht="15.5" x14ac:dyDescent="0.35">
      <c r="A894" s="13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</row>
    <row r="895" spans="1:15" ht="15.5" x14ac:dyDescent="0.35">
      <c r="A895" s="13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</row>
    <row r="896" spans="1:15" ht="15.5" x14ac:dyDescent="0.35">
      <c r="A896" s="13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</row>
    <row r="897" spans="1:15" ht="15.5" x14ac:dyDescent="0.35">
      <c r="A897" s="13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</row>
    <row r="898" spans="1:15" ht="15.5" x14ac:dyDescent="0.35">
      <c r="A898" s="13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</row>
    <row r="899" spans="1:15" ht="15.5" x14ac:dyDescent="0.35">
      <c r="A899" s="13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</row>
    <row r="900" spans="1:15" ht="15.5" x14ac:dyDescent="0.35">
      <c r="A900" s="13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</row>
    <row r="901" spans="1:15" ht="15.5" x14ac:dyDescent="0.35">
      <c r="A901" s="13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</row>
    <row r="902" spans="1:15" ht="15.5" x14ac:dyDescent="0.35">
      <c r="A902" s="13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</row>
    <row r="903" spans="1:15" ht="15.5" x14ac:dyDescent="0.35">
      <c r="A903" s="13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</row>
    <row r="904" spans="1:15" ht="15.5" x14ac:dyDescent="0.35">
      <c r="A904" s="13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</row>
    <row r="905" spans="1:15" ht="15.5" x14ac:dyDescent="0.35">
      <c r="A905" s="13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</row>
    <row r="906" spans="1:15" ht="15.5" x14ac:dyDescent="0.35">
      <c r="A906" s="13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</row>
    <row r="907" spans="1:15" ht="15.5" x14ac:dyDescent="0.35">
      <c r="A907" s="13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</row>
    <row r="908" spans="1:15" ht="15.5" x14ac:dyDescent="0.35">
      <c r="A908" s="13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</row>
    <row r="909" spans="1:15" ht="15.5" x14ac:dyDescent="0.35">
      <c r="A909" s="13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</row>
    <row r="910" spans="1:15" ht="15.5" x14ac:dyDescent="0.35">
      <c r="A910" s="13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</row>
    <row r="911" spans="1:15" ht="15.5" x14ac:dyDescent="0.35">
      <c r="A911" s="13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</row>
    <row r="912" spans="1:15" ht="15.5" x14ac:dyDescent="0.35">
      <c r="A912" s="13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</row>
    <row r="913" spans="1:15" ht="15.5" x14ac:dyDescent="0.35">
      <c r="A913" s="13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</row>
    <row r="914" spans="1:15" ht="15.5" x14ac:dyDescent="0.35">
      <c r="A914" s="13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</row>
    <row r="915" spans="1:15" ht="15.5" x14ac:dyDescent="0.35">
      <c r="A915" s="13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</row>
    <row r="916" spans="1:15" ht="15.5" x14ac:dyDescent="0.35">
      <c r="A916" s="13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</row>
    <row r="917" spans="1:15" ht="15.5" x14ac:dyDescent="0.35">
      <c r="A917" s="13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</row>
    <row r="918" spans="1:15" ht="15.5" x14ac:dyDescent="0.35">
      <c r="A918" s="13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</row>
    <row r="919" spans="1:15" ht="15.5" x14ac:dyDescent="0.35">
      <c r="A919" s="13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</row>
    <row r="920" spans="1:15" ht="15.5" x14ac:dyDescent="0.35">
      <c r="A920" s="13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</row>
    <row r="921" spans="1:15" ht="15.5" x14ac:dyDescent="0.35">
      <c r="A921" s="13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</row>
    <row r="922" spans="1:15" ht="15.5" x14ac:dyDescent="0.35">
      <c r="A922" s="13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</row>
    <row r="923" spans="1:15" ht="15.5" x14ac:dyDescent="0.35">
      <c r="A923" s="13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</row>
    <row r="924" spans="1:15" ht="15.5" x14ac:dyDescent="0.35">
      <c r="A924" s="13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</row>
    <row r="925" spans="1:15" ht="15.5" x14ac:dyDescent="0.35">
      <c r="A925" s="13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</row>
    <row r="926" spans="1:15" ht="15.5" x14ac:dyDescent="0.35">
      <c r="A926" s="13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</row>
    <row r="927" spans="1:15" ht="15.5" x14ac:dyDescent="0.35">
      <c r="A927" s="13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</row>
    <row r="928" spans="1:15" ht="15.5" x14ac:dyDescent="0.35">
      <c r="A928" s="13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</row>
    <row r="929" spans="1:15" ht="15.5" x14ac:dyDescent="0.35">
      <c r="A929" s="13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</row>
    <row r="930" spans="1:15" ht="15.5" x14ac:dyDescent="0.35">
      <c r="A930" s="13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</row>
    <row r="931" spans="1:15" ht="15.5" x14ac:dyDescent="0.35">
      <c r="A931" s="13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</row>
    <row r="932" spans="1:15" ht="15.5" x14ac:dyDescent="0.35">
      <c r="A932" s="13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</row>
    <row r="933" spans="1:15" ht="15.5" x14ac:dyDescent="0.35">
      <c r="A933" s="13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</row>
    <row r="934" spans="1:15" ht="15.5" x14ac:dyDescent="0.35">
      <c r="A934" s="13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</row>
    <row r="935" spans="1:15" ht="15.5" x14ac:dyDescent="0.35">
      <c r="A935" s="13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</row>
    <row r="936" spans="1:15" ht="15.5" x14ac:dyDescent="0.35">
      <c r="A936" s="13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</row>
    <row r="937" spans="1:15" ht="15.5" x14ac:dyDescent="0.35">
      <c r="A937" s="13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</row>
    <row r="938" spans="1:15" ht="15.5" x14ac:dyDescent="0.35">
      <c r="A938" s="13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</row>
    <row r="939" spans="1:15" ht="15.5" x14ac:dyDescent="0.35">
      <c r="A939" s="13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</row>
    <row r="940" spans="1:15" ht="15.5" x14ac:dyDescent="0.35">
      <c r="A940" s="13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</row>
    <row r="941" spans="1:15" ht="15.5" x14ac:dyDescent="0.35">
      <c r="A941" s="13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</row>
    <row r="942" spans="1:15" ht="15.5" x14ac:dyDescent="0.35">
      <c r="A942" s="13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</row>
    <row r="943" spans="1:15" ht="15.5" x14ac:dyDescent="0.35">
      <c r="A943" s="13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</row>
    <row r="944" spans="1:15" ht="15.5" x14ac:dyDescent="0.35">
      <c r="A944" s="13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</row>
    <row r="945" spans="1:15" ht="15.5" x14ac:dyDescent="0.35">
      <c r="A945" s="13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</row>
    <row r="946" spans="1:15" ht="15.5" x14ac:dyDescent="0.35">
      <c r="A946" s="13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</row>
    <row r="947" spans="1:15" ht="15.5" x14ac:dyDescent="0.35">
      <c r="A947" s="13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</row>
    <row r="948" spans="1:15" ht="15.5" x14ac:dyDescent="0.35">
      <c r="A948" s="13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</row>
    <row r="949" spans="1:15" ht="15.5" x14ac:dyDescent="0.35">
      <c r="A949" s="13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</row>
    <row r="950" spans="1:15" ht="15.5" x14ac:dyDescent="0.35">
      <c r="A950" s="13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</row>
    <row r="951" spans="1:15" ht="15.5" x14ac:dyDescent="0.35">
      <c r="A951" s="13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</row>
    <row r="952" spans="1:15" ht="15.5" x14ac:dyDescent="0.35">
      <c r="A952" s="13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</row>
    <row r="953" spans="1:15" ht="15.5" x14ac:dyDescent="0.35">
      <c r="A953" s="13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</row>
    <row r="954" spans="1:15" ht="15.5" x14ac:dyDescent="0.35">
      <c r="A954" s="13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</row>
    <row r="955" spans="1:15" ht="15.5" x14ac:dyDescent="0.35">
      <c r="A955" s="13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</row>
    <row r="956" spans="1:15" ht="15.5" x14ac:dyDescent="0.35">
      <c r="A956" s="13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</row>
    <row r="957" spans="1:15" ht="15.5" x14ac:dyDescent="0.35">
      <c r="A957" s="13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</row>
    <row r="958" spans="1:15" ht="15.5" x14ac:dyDescent="0.35">
      <c r="A958" s="13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</row>
    <row r="959" spans="1:15" ht="15.5" x14ac:dyDescent="0.35">
      <c r="A959" s="13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</row>
    <row r="960" spans="1:15" ht="15.5" x14ac:dyDescent="0.35">
      <c r="A960" s="13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</row>
    <row r="961" spans="1:15" ht="15.5" x14ac:dyDescent="0.35">
      <c r="A961" s="13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</row>
    <row r="962" spans="1:15" ht="15.5" x14ac:dyDescent="0.35">
      <c r="A962" s="13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</row>
    <row r="963" spans="1:15" ht="15.5" x14ac:dyDescent="0.35">
      <c r="A963" s="13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</row>
    <row r="964" spans="1:15" ht="15.5" x14ac:dyDescent="0.35">
      <c r="A964" s="13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</row>
    <row r="965" spans="1:15" ht="15.5" x14ac:dyDescent="0.35">
      <c r="A965" s="13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</row>
    <row r="966" spans="1:15" ht="15.5" x14ac:dyDescent="0.35">
      <c r="A966" s="13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</row>
    <row r="967" spans="1:15" ht="15.5" x14ac:dyDescent="0.35">
      <c r="A967" s="13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</row>
    <row r="968" spans="1:15" ht="15.5" x14ac:dyDescent="0.35">
      <c r="A968" s="13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</row>
    <row r="969" spans="1:15" ht="15.5" x14ac:dyDescent="0.35">
      <c r="A969" s="13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</row>
    <row r="970" spans="1:15" ht="15.5" x14ac:dyDescent="0.35">
      <c r="A970" s="13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</row>
    <row r="971" spans="1:15" ht="15.5" x14ac:dyDescent="0.35">
      <c r="A971" s="13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</row>
    <row r="972" spans="1:15" ht="15.5" x14ac:dyDescent="0.35">
      <c r="A972" s="13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</row>
    <row r="973" spans="1:15" ht="15.5" x14ac:dyDescent="0.35">
      <c r="A973" s="13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</row>
    <row r="974" spans="1:15" ht="15.5" x14ac:dyDescent="0.35">
      <c r="A974" s="13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</row>
    <row r="975" spans="1:15" ht="15.5" x14ac:dyDescent="0.35">
      <c r="A975" s="13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</row>
    <row r="976" spans="1:15" ht="15.5" x14ac:dyDescent="0.35">
      <c r="A976" s="13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</row>
    <row r="977" spans="1:15" ht="15.5" x14ac:dyDescent="0.35">
      <c r="A977" s="13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</row>
    <row r="978" spans="1:15" ht="15.5" x14ac:dyDescent="0.35">
      <c r="A978" s="13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</row>
    <row r="979" spans="1:15" ht="15.5" x14ac:dyDescent="0.35">
      <c r="A979" s="13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</row>
    <row r="980" spans="1:15" ht="15.5" x14ac:dyDescent="0.35">
      <c r="A980" s="13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</row>
    <row r="981" spans="1:15" ht="15.5" x14ac:dyDescent="0.35">
      <c r="A981" s="13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</row>
    <row r="982" spans="1:15" ht="15.5" x14ac:dyDescent="0.35">
      <c r="A982" s="13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</row>
    <row r="983" spans="1:15" ht="15.5" x14ac:dyDescent="0.35">
      <c r="A983" s="13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</row>
    <row r="984" spans="1:15" ht="15.5" x14ac:dyDescent="0.35">
      <c r="A984" s="13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</row>
    <row r="985" spans="1:15" ht="15.5" x14ac:dyDescent="0.35">
      <c r="A985" s="13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</row>
    <row r="986" spans="1:15" ht="15.5" x14ac:dyDescent="0.35">
      <c r="A986" s="13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</row>
    <row r="987" spans="1:15" ht="15.5" x14ac:dyDescent="0.35">
      <c r="A987" s="13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</row>
    <row r="988" spans="1:15" ht="15.5" x14ac:dyDescent="0.35">
      <c r="A988" s="13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</row>
    <row r="989" spans="1:15" ht="15.5" x14ac:dyDescent="0.35">
      <c r="A989" s="13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</row>
    <row r="990" spans="1:15" ht="15.5" x14ac:dyDescent="0.35">
      <c r="A990" s="13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</row>
    <row r="991" spans="1:15" ht="15.5" x14ac:dyDescent="0.35">
      <c r="A991" s="13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</row>
    <row r="992" spans="1:15" ht="15.5" x14ac:dyDescent="0.35">
      <c r="A992" s="13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</row>
    <row r="993" spans="1:15" ht="15.5" x14ac:dyDescent="0.35">
      <c r="A993" s="13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</row>
    <row r="994" spans="1:15" ht="15.5" x14ac:dyDescent="0.35">
      <c r="A994" s="13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</row>
    <row r="995" spans="1:15" ht="15.5" x14ac:dyDescent="0.35">
      <c r="A995" s="13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</row>
    <row r="996" spans="1:15" ht="15.5" x14ac:dyDescent="0.35">
      <c r="A996" s="13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</row>
    <row r="997" spans="1:15" ht="15.5" x14ac:dyDescent="0.35">
      <c r="A997" s="13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</row>
    <row r="998" spans="1:15" ht="15.5" x14ac:dyDescent="0.35">
      <c r="A998" s="13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</row>
    <row r="999" spans="1:15" ht="15.5" x14ac:dyDescent="0.35">
      <c r="A999" s="13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</row>
    <row r="1000" spans="1:15" ht="15.5" x14ac:dyDescent="0.35">
      <c r="A1000" s="13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</row>
    <row r="1001" spans="1:15" ht="15.5" x14ac:dyDescent="0.35">
      <c r="A1001" s="13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</row>
    <row r="1002" spans="1:15" ht="15.5" x14ac:dyDescent="0.35">
      <c r="A1002" s="13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</row>
    <row r="1003" spans="1:15" ht="15.5" x14ac:dyDescent="0.35">
      <c r="A1003" s="13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</row>
    <row r="1004" spans="1:15" ht="15.5" x14ac:dyDescent="0.35">
      <c r="A1004" s="13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</row>
    <row r="1005" spans="1:15" ht="15.5" x14ac:dyDescent="0.35">
      <c r="A1005" s="13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</row>
    <row r="1006" spans="1:15" ht="15.5" x14ac:dyDescent="0.35">
      <c r="A1006" s="13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</row>
    <row r="1007" spans="1:15" ht="15.5" x14ac:dyDescent="0.35">
      <c r="A1007" s="13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</row>
    <row r="1008" spans="1:15" ht="15.5" x14ac:dyDescent="0.35">
      <c r="A1008" s="13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</row>
    <row r="1009" spans="1:15" ht="15.5" x14ac:dyDescent="0.35">
      <c r="A1009" s="13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</row>
    <row r="1010" spans="1:15" ht="15.5" x14ac:dyDescent="0.35">
      <c r="A1010" s="13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</row>
    <row r="1011" spans="1:15" ht="15.5" x14ac:dyDescent="0.35">
      <c r="A1011" s="13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</row>
    <row r="1012" spans="1:15" ht="15.5" x14ac:dyDescent="0.35">
      <c r="A1012" s="13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</row>
    <row r="1013" spans="1:15" ht="15.5" x14ac:dyDescent="0.35">
      <c r="A1013" s="13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</row>
    <row r="1014" spans="1:15" ht="15.5" x14ac:dyDescent="0.35">
      <c r="A1014" s="13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</row>
    <row r="1015" spans="1:15" ht="15.5" x14ac:dyDescent="0.35">
      <c r="A1015" s="13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</row>
    <row r="1016" spans="1:15" ht="15.5" x14ac:dyDescent="0.35">
      <c r="A1016" s="13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</row>
    <row r="1017" spans="1:15" ht="15.5" x14ac:dyDescent="0.35">
      <c r="A1017" s="13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</row>
    <row r="1018" spans="1:15" ht="15.5" x14ac:dyDescent="0.35">
      <c r="A1018" s="13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</row>
    <row r="1019" spans="1:15" ht="15.5" x14ac:dyDescent="0.35">
      <c r="A1019" s="13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</row>
    <row r="1020" spans="1:15" ht="15.5" x14ac:dyDescent="0.35">
      <c r="A1020" s="13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</row>
    <row r="1021" spans="1:15" ht="15.5" x14ac:dyDescent="0.35">
      <c r="A1021" s="13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</row>
    <row r="1022" spans="1:15" ht="15.5" x14ac:dyDescent="0.35">
      <c r="A1022" s="13"/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</row>
    <row r="1023" spans="1:15" ht="15.5" x14ac:dyDescent="0.35">
      <c r="A1023" s="13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</row>
    <row r="1024" spans="1:15" ht="15.5" x14ac:dyDescent="0.35">
      <c r="A1024" s="13"/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</row>
    <row r="1025" spans="1:15" ht="15.5" x14ac:dyDescent="0.35">
      <c r="A1025" s="13"/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</row>
    <row r="1026" spans="1:15" ht="15.5" x14ac:dyDescent="0.35">
      <c r="A1026" s="13"/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</row>
    <row r="1027" spans="1:15" ht="15.5" x14ac:dyDescent="0.35">
      <c r="A1027" s="13"/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</row>
    <row r="1028" spans="1:15" ht="15.5" x14ac:dyDescent="0.35">
      <c r="A1028" s="13"/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</row>
    <row r="1029" spans="1:15" ht="15.5" x14ac:dyDescent="0.35">
      <c r="A1029" s="13"/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</row>
    <row r="1030" spans="1:15" ht="15.5" x14ac:dyDescent="0.35">
      <c r="A1030" s="13"/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</row>
    <row r="1031" spans="1:15" ht="15.5" x14ac:dyDescent="0.35">
      <c r="A1031" s="13"/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</row>
    <row r="1032" spans="1:15" ht="15.5" x14ac:dyDescent="0.35">
      <c r="A1032" s="13"/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</row>
    <row r="1033" spans="1:15" ht="15.5" x14ac:dyDescent="0.35">
      <c r="A1033" s="13"/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</row>
    <row r="1034" spans="1:15" ht="15.5" x14ac:dyDescent="0.35">
      <c r="A1034" s="13"/>
      <c r="B1034" s="7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</row>
    <row r="1035" spans="1:15" ht="15.5" x14ac:dyDescent="0.35">
      <c r="A1035" s="13"/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</row>
    <row r="1036" spans="1:15" ht="15.5" x14ac:dyDescent="0.35">
      <c r="A1036" s="13"/>
      <c r="B1036" s="7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</row>
    <row r="1037" spans="1:15" ht="15.5" x14ac:dyDescent="0.35">
      <c r="A1037" s="13"/>
      <c r="B1037" s="7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</row>
    <row r="1038" spans="1:15" ht="15.5" x14ac:dyDescent="0.35">
      <c r="A1038" s="13"/>
      <c r="B1038" s="7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</row>
    <row r="1039" spans="1:15" ht="15.5" x14ac:dyDescent="0.35">
      <c r="A1039" s="13"/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</row>
    <row r="1040" spans="1:15" ht="15.5" x14ac:dyDescent="0.35">
      <c r="A1040" s="13"/>
      <c r="B1040" s="7"/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</row>
    <row r="1041" spans="1:15" ht="15.5" x14ac:dyDescent="0.35">
      <c r="A1041" s="13"/>
      <c r="B1041" s="7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</row>
    <row r="1042" spans="1:15" ht="15.5" x14ac:dyDescent="0.35">
      <c r="A1042" s="13"/>
      <c r="B1042" s="7"/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</row>
    <row r="1043" spans="1:15" ht="15.5" x14ac:dyDescent="0.35">
      <c r="A1043" s="13"/>
      <c r="B1043" s="7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</row>
    <row r="1044" spans="1:15" ht="15.5" x14ac:dyDescent="0.35">
      <c r="A1044" s="13"/>
      <c r="B1044" s="7"/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</row>
    <row r="1045" spans="1:15" ht="15.5" x14ac:dyDescent="0.35">
      <c r="A1045" s="13"/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</row>
    <row r="1046" spans="1:15" ht="15.5" x14ac:dyDescent="0.35">
      <c r="A1046" s="13"/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</row>
    <row r="1047" spans="1:15" ht="15.5" x14ac:dyDescent="0.35">
      <c r="A1047" s="13"/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</row>
    <row r="1048" spans="1:15" ht="15.5" x14ac:dyDescent="0.35">
      <c r="A1048" s="13"/>
      <c r="B1048" s="7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</row>
    <row r="1049" spans="1:15" ht="15.5" x14ac:dyDescent="0.35">
      <c r="A1049" s="13"/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</row>
    <row r="1050" spans="1:15" ht="15.5" x14ac:dyDescent="0.35">
      <c r="A1050" s="13"/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</row>
    <row r="1051" spans="1:15" ht="15.5" x14ac:dyDescent="0.35">
      <c r="A1051" s="13"/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</row>
    <row r="1052" spans="1:15" ht="15.5" x14ac:dyDescent="0.35">
      <c r="A1052" s="13"/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</row>
    <row r="1053" spans="1:15" ht="15.5" x14ac:dyDescent="0.35">
      <c r="A1053" s="13"/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</row>
    <row r="1054" spans="1:15" ht="15.5" x14ac:dyDescent="0.35">
      <c r="A1054" s="13"/>
      <c r="B1054" s="7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</row>
    <row r="1055" spans="1:15" ht="15.5" x14ac:dyDescent="0.35">
      <c r="A1055" s="13"/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</row>
    <row r="1056" spans="1:15" ht="15.5" x14ac:dyDescent="0.35">
      <c r="A1056" s="13"/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</row>
    <row r="1057" spans="1:15" ht="15.5" x14ac:dyDescent="0.35">
      <c r="A1057" s="13"/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</row>
    <row r="1058" spans="1:15" ht="15.5" x14ac:dyDescent="0.35">
      <c r="A1058" s="13"/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</row>
    <row r="1059" spans="1:15" ht="15.5" x14ac:dyDescent="0.35">
      <c r="A1059" s="13"/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</row>
    <row r="1060" spans="1:15" ht="15.5" x14ac:dyDescent="0.35">
      <c r="A1060" s="13"/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</row>
    <row r="1061" spans="1:15" ht="15.5" x14ac:dyDescent="0.35">
      <c r="A1061" s="13"/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</row>
    <row r="1062" spans="1:15" ht="15.5" x14ac:dyDescent="0.35">
      <c r="A1062" s="13"/>
      <c r="B1062" s="7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</row>
    <row r="1063" spans="1:15" ht="15.5" x14ac:dyDescent="0.35">
      <c r="A1063" s="13"/>
      <c r="B1063" s="7"/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</row>
    <row r="1064" spans="1:15" ht="15.5" x14ac:dyDescent="0.35">
      <c r="A1064" s="13"/>
      <c r="B1064" s="7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</row>
    <row r="1065" spans="1:15" ht="15.5" x14ac:dyDescent="0.35">
      <c r="A1065" s="13"/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</row>
    <row r="1066" spans="1:15" ht="15.5" x14ac:dyDescent="0.35">
      <c r="A1066" s="13"/>
      <c r="B1066" s="7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</row>
    <row r="1067" spans="1:15" ht="15.5" x14ac:dyDescent="0.35">
      <c r="A1067" s="13"/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</row>
    <row r="1068" spans="1:15" ht="15.5" x14ac:dyDescent="0.35">
      <c r="A1068" s="13"/>
      <c r="B1068" s="7"/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</row>
    <row r="1069" spans="1:15" ht="15.5" x14ac:dyDescent="0.35">
      <c r="A1069" s="13"/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</row>
    <row r="1070" spans="1:15" ht="15.5" x14ac:dyDescent="0.35">
      <c r="A1070" s="13"/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</row>
    <row r="1071" spans="1:15" ht="15.5" x14ac:dyDescent="0.35">
      <c r="A1071" s="13"/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</row>
    <row r="1072" spans="1:15" ht="15.5" x14ac:dyDescent="0.35">
      <c r="A1072" s="13"/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</row>
    <row r="1073" spans="1:15" ht="15.5" x14ac:dyDescent="0.35">
      <c r="A1073" s="13"/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</row>
    <row r="1074" spans="1:15" ht="15.5" x14ac:dyDescent="0.35">
      <c r="A1074" s="13"/>
      <c r="B1074" s="7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</row>
    <row r="1075" spans="1:15" ht="15.5" x14ac:dyDescent="0.35">
      <c r="A1075" s="13"/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</row>
    <row r="1076" spans="1:15" ht="15.5" x14ac:dyDescent="0.35">
      <c r="A1076" s="13"/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</row>
    <row r="1077" spans="1:15" ht="15.5" x14ac:dyDescent="0.35">
      <c r="A1077" s="13"/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</row>
    <row r="1078" spans="1:15" ht="15.5" x14ac:dyDescent="0.35">
      <c r="A1078" s="13"/>
      <c r="B1078" s="7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</row>
    <row r="1079" spans="1:15" ht="15.5" x14ac:dyDescent="0.35">
      <c r="A1079" s="13"/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</row>
    <row r="1080" spans="1:15" ht="15.5" x14ac:dyDescent="0.35">
      <c r="A1080" s="13"/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</row>
    <row r="1081" spans="1:15" ht="15.5" x14ac:dyDescent="0.35">
      <c r="A1081" s="13"/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</row>
    <row r="1082" spans="1:15" ht="15.5" x14ac:dyDescent="0.35">
      <c r="A1082" s="13"/>
      <c r="B1082" s="7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</row>
    <row r="1083" spans="1:15" ht="15.5" x14ac:dyDescent="0.35">
      <c r="A1083" s="13"/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</row>
    <row r="1084" spans="1:15" ht="15.5" x14ac:dyDescent="0.35">
      <c r="A1084" s="13"/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</row>
    <row r="1085" spans="1:15" ht="15.5" x14ac:dyDescent="0.35">
      <c r="A1085" s="13"/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</row>
    <row r="1086" spans="1:15" ht="15.5" x14ac:dyDescent="0.35">
      <c r="A1086" s="13"/>
      <c r="B1086" s="7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</row>
    <row r="1087" spans="1:15" ht="15.5" x14ac:dyDescent="0.35">
      <c r="A1087" s="13"/>
      <c r="B1087" s="7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</row>
    <row r="1088" spans="1:15" ht="15.5" x14ac:dyDescent="0.35">
      <c r="A1088" s="13"/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</row>
    <row r="1089" spans="1:15" ht="15.5" x14ac:dyDescent="0.35">
      <c r="A1089" s="13"/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</row>
    <row r="1090" spans="1:15" ht="15.5" x14ac:dyDescent="0.35">
      <c r="A1090" s="13"/>
      <c r="B1090" s="7"/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</row>
    <row r="1091" spans="1:15" ht="15.5" x14ac:dyDescent="0.35">
      <c r="A1091" s="13"/>
      <c r="B1091" s="7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</row>
    <row r="1092" spans="1:15" ht="15.5" x14ac:dyDescent="0.35">
      <c r="A1092" s="13"/>
      <c r="B1092" s="7"/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</row>
    <row r="1093" spans="1:15" ht="15.5" x14ac:dyDescent="0.35">
      <c r="A1093" s="13"/>
      <c r="B1093" s="7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</row>
    <row r="1094" spans="1:15" ht="15.5" x14ac:dyDescent="0.35">
      <c r="A1094" s="13"/>
      <c r="B1094" s="7"/>
      <c r="C1094" s="7"/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</row>
    <row r="1095" spans="1:15" ht="15.5" x14ac:dyDescent="0.35">
      <c r="A1095" s="13"/>
      <c r="B1095" s="7"/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</row>
    <row r="1096" spans="1:15" ht="15.5" x14ac:dyDescent="0.35">
      <c r="A1096" s="13"/>
      <c r="B1096" s="7"/>
      <c r="C1096" s="7"/>
      <c r="D1096" s="7"/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</row>
    <row r="1097" spans="1:15" ht="15.5" x14ac:dyDescent="0.35">
      <c r="A1097" s="13"/>
      <c r="B1097" s="7"/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</row>
    <row r="1098" spans="1:15" ht="15.5" x14ac:dyDescent="0.35">
      <c r="A1098" s="13"/>
      <c r="B1098" s="7"/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</row>
    <row r="1099" spans="1:15" ht="15.5" x14ac:dyDescent="0.35">
      <c r="A1099" s="13"/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</row>
    <row r="1100" spans="1:15" ht="15.5" x14ac:dyDescent="0.35">
      <c r="A1100" s="13"/>
      <c r="B1100" s="7"/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</row>
    <row r="1101" spans="1:15" ht="15.5" x14ac:dyDescent="0.35">
      <c r="A1101" s="13"/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</row>
    <row r="1102" spans="1:15" ht="15.5" x14ac:dyDescent="0.35">
      <c r="A1102" s="13"/>
      <c r="B1102" s="7"/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</row>
    <row r="1103" spans="1:15" ht="15.5" x14ac:dyDescent="0.35">
      <c r="A1103" s="13"/>
      <c r="B1103" s="7"/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</row>
    <row r="1104" spans="1:15" ht="15.5" x14ac:dyDescent="0.35">
      <c r="A1104" s="13"/>
      <c r="B1104" s="7"/>
      <c r="C1104" s="7"/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</row>
    <row r="1105" spans="1:15" ht="15.5" x14ac:dyDescent="0.35">
      <c r="A1105" s="13"/>
      <c r="B1105" s="7"/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</row>
    <row r="1106" spans="1:15" ht="15.5" x14ac:dyDescent="0.35">
      <c r="A1106" s="13"/>
      <c r="B1106" s="7"/>
      <c r="C1106" s="7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</row>
    <row r="1107" spans="1:15" ht="15.5" x14ac:dyDescent="0.35">
      <c r="A1107" s="13"/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</row>
    <row r="1108" spans="1:15" ht="15.5" x14ac:dyDescent="0.35">
      <c r="A1108" s="13"/>
      <c r="B1108" s="7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</row>
    <row r="1109" spans="1:15" ht="15.5" x14ac:dyDescent="0.35">
      <c r="A1109" s="13"/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</row>
    <row r="1110" spans="1:15" ht="15.5" x14ac:dyDescent="0.35">
      <c r="A1110" s="13"/>
      <c r="B1110" s="7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</row>
    <row r="1111" spans="1:15" ht="15.5" x14ac:dyDescent="0.35">
      <c r="A1111" s="13"/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</row>
    <row r="1112" spans="1:15" ht="15.5" x14ac:dyDescent="0.35">
      <c r="A1112" s="13"/>
      <c r="B1112" s="7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</row>
    <row r="1113" spans="1:15" ht="15.5" x14ac:dyDescent="0.35">
      <c r="A1113" s="13"/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</row>
    <row r="1114" spans="1:15" ht="15.5" x14ac:dyDescent="0.35">
      <c r="A1114" s="13"/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</row>
    <row r="1115" spans="1:15" ht="15.5" x14ac:dyDescent="0.35">
      <c r="A1115" s="13"/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</row>
    <row r="1116" spans="1:15" ht="15.5" x14ac:dyDescent="0.35">
      <c r="A1116" s="13"/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</row>
    <row r="1117" spans="1:15" ht="15.5" x14ac:dyDescent="0.35">
      <c r="A1117" s="13"/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</row>
    <row r="1118" spans="1:15" ht="15.5" x14ac:dyDescent="0.35">
      <c r="A1118" s="13"/>
      <c r="B1118" s="7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</row>
    <row r="1119" spans="1:15" ht="15.5" x14ac:dyDescent="0.35">
      <c r="A1119" s="13"/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</row>
    <row r="1120" spans="1:15" ht="15.5" x14ac:dyDescent="0.35">
      <c r="A1120" s="13"/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</row>
    <row r="1121" spans="1:15" ht="15.5" x14ac:dyDescent="0.35">
      <c r="A1121" s="13"/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</row>
    <row r="1122" spans="1:15" ht="15.5" x14ac:dyDescent="0.35">
      <c r="A1122" s="13"/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</row>
    <row r="1123" spans="1:15" ht="15.5" x14ac:dyDescent="0.35">
      <c r="A1123" s="13"/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</row>
    <row r="1124" spans="1:15" ht="15.5" x14ac:dyDescent="0.35">
      <c r="A1124" s="13"/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</row>
    <row r="1125" spans="1:15" ht="15.5" x14ac:dyDescent="0.35">
      <c r="A1125" s="13"/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</row>
    <row r="1126" spans="1:15" ht="15.5" x14ac:dyDescent="0.35">
      <c r="A1126" s="13"/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</row>
    <row r="1127" spans="1:15" ht="15.5" x14ac:dyDescent="0.35">
      <c r="A1127" s="13"/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</row>
    <row r="1128" spans="1:15" ht="15.5" x14ac:dyDescent="0.35">
      <c r="A1128" s="13"/>
      <c r="B1128" s="7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</row>
    <row r="1129" spans="1:15" ht="15.5" x14ac:dyDescent="0.35">
      <c r="A1129" s="13"/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</row>
    <row r="1130" spans="1:15" ht="15.5" x14ac:dyDescent="0.35">
      <c r="A1130" s="13"/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</row>
    <row r="1131" spans="1:15" ht="15.5" x14ac:dyDescent="0.35">
      <c r="A1131" s="13"/>
      <c r="B1131" s="7"/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</row>
    <row r="1132" spans="1:15" ht="15.5" x14ac:dyDescent="0.35">
      <c r="A1132" s="13"/>
      <c r="B1132" s="7"/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</row>
    <row r="1133" spans="1:15" ht="15.5" x14ac:dyDescent="0.35">
      <c r="A1133" s="13"/>
      <c r="B1133" s="7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</row>
    <row r="1134" spans="1:15" ht="15.5" x14ac:dyDescent="0.35">
      <c r="A1134" s="13"/>
      <c r="B1134" s="7"/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</row>
    <row r="1135" spans="1:15" ht="15.5" x14ac:dyDescent="0.35">
      <c r="A1135" s="13"/>
      <c r="B1135" s="7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</row>
    <row r="1136" spans="1:15" ht="15.5" x14ac:dyDescent="0.35">
      <c r="A1136" s="13"/>
      <c r="B1136" s="7"/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</row>
    <row r="1137" spans="1:15" ht="15.5" x14ac:dyDescent="0.35">
      <c r="A1137" s="13"/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</row>
    <row r="1138" spans="1:15" ht="15.5" x14ac:dyDescent="0.35">
      <c r="A1138" s="13"/>
      <c r="B1138" s="7"/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</row>
    <row r="1139" spans="1:15" ht="15.5" x14ac:dyDescent="0.35">
      <c r="A1139" s="13"/>
      <c r="B1139" s="7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</row>
    <row r="1140" spans="1:15" ht="15.5" x14ac:dyDescent="0.35">
      <c r="A1140" s="13"/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</row>
    <row r="1141" spans="1:15" ht="15.5" x14ac:dyDescent="0.35">
      <c r="A1141" s="13"/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</row>
    <row r="1142" spans="1:15" ht="15.5" x14ac:dyDescent="0.35">
      <c r="A1142" s="13"/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</row>
    <row r="1143" spans="1:15" ht="15.5" x14ac:dyDescent="0.35">
      <c r="A1143" s="13"/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</row>
    <row r="1144" spans="1:15" ht="15.5" x14ac:dyDescent="0.35">
      <c r="A1144" s="13"/>
      <c r="B1144" s="7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</row>
    <row r="1145" spans="1:15" ht="15.5" x14ac:dyDescent="0.35">
      <c r="A1145" s="13"/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</row>
    <row r="1146" spans="1:15" ht="15.5" x14ac:dyDescent="0.35">
      <c r="A1146" s="13"/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</row>
    <row r="1147" spans="1:15" ht="15.5" x14ac:dyDescent="0.35">
      <c r="A1147" s="13"/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</row>
    <row r="1148" spans="1:15" ht="15.5" x14ac:dyDescent="0.35">
      <c r="A1148" s="13"/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</row>
    <row r="1149" spans="1:15" ht="15.5" x14ac:dyDescent="0.35">
      <c r="A1149" s="13"/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</row>
    <row r="1150" spans="1:15" ht="15.5" x14ac:dyDescent="0.35">
      <c r="A1150" s="13"/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</row>
    <row r="1151" spans="1:15" ht="15.5" x14ac:dyDescent="0.35">
      <c r="A1151" s="13"/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</row>
    <row r="1152" spans="1:15" ht="15.5" x14ac:dyDescent="0.35">
      <c r="A1152" s="13"/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</row>
    <row r="1153" spans="1:15" ht="15.5" x14ac:dyDescent="0.35">
      <c r="A1153" s="13"/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</row>
    <row r="1154" spans="1:15" ht="15.5" x14ac:dyDescent="0.35">
      <c r="A1154" s="13"/>
      <c r="B1154" s="7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</row>
    <row r="1155" spans="1:15" ht="15.5" x14ac:dyDescent="0.35">
      <c r="A1155" s="13"/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</row>
    <row r="1156" spans="1:15" ht="15.5" x14ac:dyDescent="0.35">
      <c r="A1156" s="13"/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</row>
    <row r="1157" spans="1:15" ht="15.5" x14ac:dyDescent="0.35">
      <c r="A1157" s="13"/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</row>
    <row r="1158" spans="1:15" ht="15.5" x14ac:dyDescent="0.35">
      <c r="A1158" s="13"/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</row>
    <row r="1159" spans="1:15" ht="15.5" x14ac:dyDescent="0.35">
      <c r="A1159" s="13"/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</row>
    <row r="1160" spans="1:15" ht="15.5" x14ac:dyDescent="0.35">
      <c r="A1160" s="13"/>
      <c r="B1160" s="7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</row>
    <row r="1161" spans="1:15" ht="15.5" x14ac:dyDescent="0.35">
      <c r="A1161" s="13"/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</row>
    <row r="1162" spans="1:15" ht="15.5" x14ac:dyDescent="0.35">
      <c r="A1162" s="13"/>
      <c r="B1162" s="7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</row>
    <row r="1163" spans="1:15" ht="15.5" x14ac:dyDescent="0.35">
      <c r="A1163" s="13"/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</row>
    <row r="1164" spans="1:15" ht="15.5" x14ac:dyDescent="0.35">
      <c r="A1164" s="13"/>
      <c r="B1164" s="7"/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</row>
    <row r="1165" spans="1:15" ht="15.5" x14ac:dyDescent="0.35">
      <c r="A1165" s="13"/>
      <c r="B1165" s="7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</row>
    <row r="1166" spans="1:15" ht="15.5" x14ac:dyDescent="0.35">
      <c r="A1166" s="13"/>
      <c r="B1166" s="7"/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</row>
    <row r="1167" spans="1:15" ht="15.5" x14ac:dyDescent="0.35">
      <c r="A1167" s="13"/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</row>
    <row r="1168" spans="1:15" ht="15.5" x14ac:dyDescent="0.35">
      <c r="A1168" s="13"/>
      <c r="B1168" s="7"/>
      <c r="C1168" s="7"/>
      <c r="D1168" s="7"/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</row>
    <row r="1169" spans="1:15" ht="15.5" x14ac:dyDescent="0.35">
      <c r="A1169" s="13"/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/>
    </row>
    <row r="1170" spans="1:15" ht="15.5" x14ac:dyDescent="0.35">
      <c r="A1170" s="13"/>
      <c r="B1170" s="7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</row>
    <row r="1171" spans="1:15" ht="15.5" x14ac:dyDescent="0.35">
      <c r="A1171" s="13"/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</row>
    <row r="1172" spans="1:15" ht="15.5" x14ac:dyDescent="0.35">
      <c r="A1172" s="13"/>
      <c r="B1172" s="7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</row>
    <row r="1173" spans="1:15" ht="15.5" x14ac:dyDescent="0.35">
      <c r="A1173" s="13"/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</row>
    <row r="1174" spans="1:15" ht="15.5" x14ac:dyDescent="0.35">
      <c r="A1174" s="13"/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</row>
    <row r="1175" spans="1:15" ht="15.5" x14ac:dyDescent="0.35">
      <c r="A1175" s="13"/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</row>
    <row r="1176" spans="1:15" ht="15.5" x14ac:dyDescent="0.35">
      <c r="A1176" s="13"/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</row>
    <row r="1177" spans="1:15" ht="15.5" x14ac:dyDescent="0.35">
      <c r="A1177" s="13"/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</row>
    <row r="1178" spans="1:15" ht="15.5" x14ac:dyDescent="0.35">
      <c r="A1178" s="13"/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</row>
    <row r="1179" spans="1:15" ht="15.5" x14ac:dyDescent="0.35">
      <c r="A1179" s="13"/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</row>
    <row r="1180" spans="1:15" ht="15.5" x14ac:dyDescent="0.35">
      <c r="A1180" s="13"/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</row>
    <row r="1181" spans="1:15" ht="15.5" x14ac:dyDescent="0.35">
      <c r="A1181" s="13"/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</row>
    <row r="1182" spans="1:15" ht="15.5" x14ac:dyDescent="0.35">
      <c r="A1182" s="13"/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</row>
    <row r="1183" spans="1:15" ht="15.5" x14ac:dyDescent="0.35">
      <c r="A1183" s="13"/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</row>
    <row r="1184" spans="1:15" ht="15.5" x14ac:dyDescent="0.35">
      <c r="A1184" s="13"/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</row>
    <row r="1185" spans="1:15" ht="15.5" x14ac:dyDescent="0.35">
      <c r="A1185" s="13"/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</row>
    <row r="1186" spans="1:15" ht="15.5" x14ac:dyDescent="0.35">
      <c r="A1186" s="13"/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</row>
    <row r="1187" spans="1:15" ht="15.5" x14ac:dyDescent="0.35">
      <c r="A1187" s="13"/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</row>
    <row r="1188" spans="1:15" ht="15.5" x14ac:dyDescent="0.35">
      <c r="A1188" s="13"/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7"/>
    </row>
    <row r="1189" spans="1:15" ht="15.5" x14ac:dyDescent="0.35">
      <c r="A1189" s="13"/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</row>
    <row r="1190" spans="1:15" ht="15.5" x14ac:dyDescent="0.35">
      <c r="A1190" s="13"/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</row>
    <row r="1191" spans="1:15" ht="15.5" x14ac:dyDescent="0.35">
      <c r="A1191" s="13"/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</row>
    <row r="1192" spans="1:15" ht="15.5" x14ac:dyDescent="0.35">
      <c r="A1192" s="13"/>
      <c r="B1192" s="7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/>
    </row>
    <row r="1193" spans="1:15" ht="15.5" x14ac:dyDescent="0.35">
      <c r="A1193" s="13"/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7"/>
    </row>
    <row r="1194" spans="1:15" ht="15.5" x14ac:dyDescent="0.35">
      <c r="A1194" s="13"/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7"/>
    </row>
    <row r="1195" spans="1:15" ht="15.5" x14ac:dyDescent="0.35">
      <c r="A1195" s="13"/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7"/>
    </row>
    <row r="1196" spans="1:15" ht="15.5" x14ac:dyDescent="0.35">
      <c r="A1196" s="13"/>
      <c r="B1196" s="7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7"/>
    </row>
    <row r="1197" spans="1:15" ht="15.5" x14ac:dyDescent="0.35">
      <c r="A1197" s="13"/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</row>
    <row r="1198" spans="1:15" ht="15.5" x14ac:dyDescent="0.35">
      <c r="A1198" s="13"/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</row>
    <row r="1199" spans="1:15" ht="15.5" x14ac:dyDescent="0.35">
      <c r="A1199" s="13"/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7"/>
    </row>
    <row r="1200" spans="1:15" ht="15.5" x14ac:dyDescent="0.35">
      <c r="A1200" s="13"/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</row>
    <row r="1201" spans="1:15" ht="15.5" x14ac:dyDescent="0.35">
      <c r="A1201" s="13"/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</row>
    <row r="1202" spans="1:15" ht="15.5" x14ac:dyDescent="0.35">
      <c r="A1202" s="13"/>
      <c r="B1202" s="7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/>
      <c r="N1202" s="7"/>
      <c r="O1202" s="7"/>
    </row>
    <row r="1203" spans="1:15" ht="15.5" x14ac:dyDescent="0.35">
      <c r="A1203" s="13"/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</row>
    <row r="1204" spans="1:15" ht="15.5" x14ac:dyDescent="0.35">
      <c r="A1204" s="13"/>
      <c r="B1204" s="7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</row>
    <row r="1205" spans="1:15" ht="15.5" x14ac:dyDescent="0.35">
      <c r="A1205" s="13"/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</row>
    <row r="1206" spans="1:15" ht="15.5" x14ac:dyDescent="0.35">
      <c r="A1206" s="13"/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</row>
    <row r="1207" spans="1:15" ht="15.5" x14ac:dyDescent="0.35">
      <c r="A1207" s="13"/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</row>
    <row r="1208" spans="1:15" ht="15.5" x14ac:dyDescent="0.35">
      <c r="A1208" s="13"/>
      <c r="B1208" s="7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/>
    </row>
    <row r="1209" spans="1:15" ht="15.5" x14ac:dyDescent="0.35">
      <c r="A1209" s="13"/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</row>
    <row r="1210" spans="1:15" ht="15.5" x14ac:dyDescent="0.35">
      <c r="A1210" s="13"/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</row>
    <row r="1211" spans="1:15" ht="15.5" x14ac:dyDescent="0.35">
      <c r="A1211" s="13"/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</row>
    <row r="1212" spans="1:15" ht="15.5" x14ac:dyDescent="0.35">
      <c r="A1212" s="13"/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</row>
    <row r="1213" spans="1:15" ht="15.5" x14ac:dyDescent="0.35">
      <c r="A1213" s="13"/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</row>
    <row r="1214" spans="1:15" ht="15.5" x14ac:dyDescent="0.35">
      <c r="A1214" s="13"/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</row>
    <row r="1215" spans="1:15" ht="15.5" x14ac:dyDescent="0.35">
      <c r="A1215" s="13"/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</row>
    <row r="1216" spans="1:15" ht="15.5" x14ac:dyDescent="0.35">
      <c r="A1216" s="13"/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</row>
    <row r="1217" spans="1:15" ht="15.5" x14ac:dyDescent="0.35">
      <c r="A1217" s="13"/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/>
    </row>
    <row r="1218" spans="1:15" ht="15.5" x14ac:dyDescent="0.35">
      <c r="A1218" s="13"/>
      <c r="B1218" s="7"/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7"/>
      <c r="N1218" s="7"/>
      <c r="O1218" s="7"/>
    </row>
    <row r="1219" spans="1:15" ht="15.5" x14ac:dyDescent="0.35">
      <c r="A1219" s="13"/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/>
    </row>
    <row r="1220" spans="1:15" ht="15.5" x14ac:dyDescent="0.35">
      <c r="A1220" s="13"/>
      <c r="B1220" s="7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7"/>
    </row>
    <row r="1221" spans="1:15" ht="15.5" x14ac:dyDescent="0.35">
      <c r="A1221" s="13"/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/>
    </row>
    <row r="1222" spans="1:15" ht="15.5" x14ac:dyDescent="0.35">
      <c r="A1222" s="13"/>
      <c r="B1222" s="7"/>
      <c r="C1222" s="7"/>
      <c r="D1222" s="7"/>
      <c r="E1222" s="7"/>
      <c r="F1222" s="7"/>
      <c r="G1222" s="7"/>
      <c r="H1222" s="7"/>
      <c r="I1222" s="7"/>
      <c r="J1222" s="7"/>
      <c r="K1222" s="7"/>
      <c r="L1222" s="7"/>
      <c r="M1222" s="7"/>
      <c r="N1222" s="7"/>
      <c r="O1222" s="7"/>
    </row>
    <row r="1223" spans="1:15" ht="15.5" x14ac:dyDescent="0.35">
      <c r="A1223" s="13"/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</row>
    <row r="1224" spans="1:15" ht="15.5" x14ac:dyDescent="0.35">
      <c r="A1224" s="13"/>
      <c r="B1224" s="7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/>
    </row>
    <row r="1225" spans="1:15" ht="15.5" x14ac:dyDescent="0.35">
      <c r="A1225" s="13"/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/>
    </row>
    <row r="1226" spans="1:15" ht="15.5" x14ac:dyDescent="0.35">
      <c r="A1226" s="13"/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7"/>
    </row>
    <row r="1227" spans="1:15" ht="15.5" x14ac:dyDescent="0.35">
      <c r="A1227" s="13"/>
      <c r="B1227" s="7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/>
    </row>
    <row r="1228" spans="1:15" ht="15.5" x14ac:dyDescent="0.35">
      <c r="A1228" s="13"/>
      <c r="B1228" s="7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/>
    </row>
    <row r="1229" spans="1:15" ht="15.5" x14ac:dyDescent="0.35">
      <c r="A1229" s="13"/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/>
    </row>
    <row r="1230" spans="1:15" ht="15.5" x14ac:dyDescent="0.35">
      <c r="A1230" s="13"/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</row>
    <row r="1231" spans="1:15" ht="15.5" x14ac:dyDescent="0.35">
      <c r="A1231" s="13"/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</row>
    <row r="1232" spans="1:15" ht="15.5" x14ac:dyDescent="0.35">
      <c r="A1232" s="13"/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</row>
    <row r="1233" spans="1:15" ht="15.5" x14ac:dyDescent="0.35">
      <c r="A1233" s="13"/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</row>
    <row r="1234" spans="1:15" ht="15.5" x14ac:dyDescent="0.35">
      <c r="A1234" s="13"/>
      <c r="B1234" s="7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</row>
    <row r="1235" spans="1:15" ht="15.5" x14ac:dyDescent="0.35">
      <c r="A1235" s="13"/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</row>
    <row r="1236" spans="1:15" ht="15.5" x14ac:dyDescent="0.35">
      <c r="A1236" s="13"/>
      <c r="B1236" s="7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</row>
    <row r="1237" spans="1:15" ht="15.5" x14ac:dyDescent="0.35">
      <c r="A1237" s="13"/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</row>
    <row r="1238" spans="1:15" ht="15.5" x14ac:dyDescent="0.35">
      <c r="A1238" s="13"/>
      <c r="B1238" s="7"/>
      <c r="C1238" s="7"/>
      <c r="D1238" s="7"/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</row>
    <row r="1239" spans="1:15" ht="15.5" x14ac:dyDescent="0.35">
      <c r="A1239" s="13"/>
      <c r="B1239" s="7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</row>
    <row r="1240" spans="1:15" ht="15.5" x14ac:dyDescent="0.35">
      <c r="A1240" s="13"/>
      <c r="B1240" s="7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</row>
    <row r="1241" spans="1:15" ht="15.5" x14ac:dyDescent="0.35">
      <c r="A1241" s="13"/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</row>
    <row r="1242" spans="1:15" ht="15.5" x14ac:dyDescent="0.35">
      <c r="A1242" s="13"/>
      <c r="B1242" s="7"/>
      <c r="C1242" s="7"/>
      <c r="D1242" s="7"/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</row>
    <row r="1243" spans="1:15" ht="15.5" x14ac:dyDescent="0.35">
      <c r="A1243" s="13"/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</row>
    <row r="1244" spans="1:15" ht="15.5" x14ac:dyDescent="0.35">
      <c r="A1244" s="13"/>
      <c r="B1244" s="7"/>
      <c r="C1244" s="7"/>
      <c r="D1244" s="7"/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</row>
    <row r="1245" spans="1:15" ht="15.5" x14ac:dyDescent="0.35">
      <c r="A1245" s="13"/>
      <c r="B1245" s="7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</row>
    <row r="1246" spans="1:15" ht="15.5" x14ac:dyDescent="0.35">
      <c r="A1246" s="13"/>
      <c r="B1246" s="7"/>
      <c r="C1246" s="7"/>
      <c r="D1246" s="7"/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</row>
    <row r="1247" spans="1:15" ht="15.5" x14ac:dyDescent="0.35">
      <c r="A1247" s="13"/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</row>
    <row r="1248" spans="1:15" ht="15.5" x14ac:dyDescent="0.35">
      <c r="A1248" s="13"/>
      <c r="B1248" s="7"/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</row>
    <row r="1249" spans="1:15" ht="15.5" x14ac:dyDescent="0.35">
      <c r="A1249" s="13"/>
      <c r="B1249" s="7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</row>
    <row r="1250" spans="1:15" ht="15.5" x14ac:dyDescent="0.35">
      <c r="A1250" s="13"/>
      <c r="B1250" s="7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</row>
    <row r="1251" spans="1:15" ht="15.5" x14ac:dyDescent="0.35">
      <c r="A1251" s="13"/>
      <c r="B1251" s="7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</row>
    <row r="1252" spans="1:15" ht="15.5" x14ac:dyDescent="0.35">
      <c r="A1252" s="13"/>
      <c r="B1252" s="7"/>
      <c r="C1252" s="7"/>
      <c r="D1252" s="7"/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</row>
    <row r="1253" spans="1:15" ht="15.5" x14ac:dyDescent="0.35">
      <c r="A1253" s="13"/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</row>
    <row r="1254" spans="1:15" ht="15.5" x14ac:dyDescent="0.35">
      <c r="A1254" s="13"/>
      <c r="B1254" s="7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</row>
    <row r="1255" spans="1:15" ht="15.5" x14ac:dyDescent="0.35">
      <c r="A1255" s="13"/>
      <c r="B1255" s="7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</row>
    <row r="1256" spans="1:15" ht="15.5" x14ac:dyDescent="0.35">
      <c r="A1256" s="13"/>
      <c r="B1256" s="7"/>
      <c r="C1256" s="7"/>
      <c r="D1256" s="7"/>
      <c r="E1256" s="7"/>
      <c r="F1256" s="7"/>
      <c r="G1256" s="7"/>
      <c r="H1256" s="7"/>
      <c r="I1256" s="7"/>
      <c r="J1256" s="7"/>
      <c r="K1256" s="7"/>
      <c r="L1256" s="7"/>
      <c r="M1256" s="7"/>
      <c r="N1256" s="7"/>
      <c r="O1256" s="7"/>
    </row>
    <row r="1257" spans="1:15" ht="15.5" x14ac:dyDescent="0.35">
      <c r="A1257" s="13"/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</row>
    <row r="1258" spans="1:15" ht="15.5" x14ac:dyDescent="0.35">
      <c r="A1258" s="13"/>
      <c r="B1258" s="7"/>
      <c r="C1258" s="7"/>
      <c r="D1258" s="7"/>
      <c r="E1258" s="7"/>
      <c r="F1258" s="7"/>
      <c r="G1258" s="7"/>
      <c r="H1258" s="7"/>
      <c r="I1258" s="7"/>
      <c r="J1258" s="7"/>
      <c r="K1258" s="7"/>
      <c r="L1258" s="7"/>
      <c r="M1258" s="7"/>
      <c r="N1258" s="7"/>
      <c r="O1258" s="7"/>
    </row>
    <row r="1259" spans="1:15" ht="15.5" x14ac:dyDescent="0.35">
      <c r="A1259" s="13"/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</row>
    <row r="1260" spans="1:15" ht="15.5" x14ac:dyDescent="0.35">
      <c r="A1260" s="13"/>
      <c r="B1260" s="7"/>
      <c r="C1260" s="7"/>
      <c r="D1260" s="7"/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</row>
    <row r="1261" spans="1:15" ht="15.5" x14ac:dyDescent="0.35">
      <c r="A1261" s="13"/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</row>
    <row r="1262" spans="1:15" ht="15.5" x14ac:dyDescent="0.35">
      <c r="A1262" s="13"/>
      <c r="B1262" s="7"/>
      <c r="C1262" s="7"/>
      <c r="D1262" s="7"/>
      <c r="E1262" s="7"/>
      <c r="F1262" s="7"/>
      <c r="G1262" s="7"/>
      <c r="H1262" s="7"/>
      <c r="I1262" s="7"/>
      <c r="J1262" s="7"/>
      <c r="K1262" s="7"/>
      <c r="L1262" s="7"/>
      <c r="M1262" s="7"/>
      <c r="N1262" s="7"/>
      <c r="O1262" s="7"/>
    </row>
    <row r="1263" spans="1:15" ht="15.5" x14ac:dyDescent="0.35">
      <c r="A1263" s="13"/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/>
    </row>
    <row r="1264" spans="1:15" ht="15.5" x14ac:dyDescent="0.35">
      <c r="A1264" s="13"/>
      <c r="B1264" s="7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/>
    </row>
    <row r="1265" spans="1:15" ht="15.5" x14ac:dyDescent="0.35">
      <c r="A1265" s="13"/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</row>
    <row r="1266" spans="1:15" ht="15.5" x14ac:dyDescent="0.35">
      <c r="A1266" s="13"/>
      <c r="B1266" s="7"/>
      <c r="C1266" s="7"/>
      <c r="D1266" s="7"/>
      <c r="E1266" s="7"/>
      <c r="F1266" s="7"/>
      <c r="G1266" s="7"/>
      <c r="H1266" s="7"/>
      <c r="I1266" s="7"/>
      <c r="J1266" s="7"/>
      <c r="K1266" s="7"/>
      <c r="L1266" s="7"/>
      <c r="M1266" s="7"/>
      <c r="N1266" s="7"/>
      <c r="O1266" s="7"/>
    </row>
    <row r="1267" spans="1:15" ht="15.5" x14ac:dyDescent="0.35">
      <c r="A1267" s="13"/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</row>
    <row r="1268" spans="1:15" ht="15.5" x14ac:dyDescent="0.35">
      <c r="A1268" s="13"/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</row>
    <row r="1269" spans="1:15" ht="15.5" x14ac:dyDescent="0.35">
      <c r="A1269" s="13"/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</row>
    <row r="1270" spans="1:15" ht="15.5" x14ac:dyDescent="0.35">
      <c r="A1270" s="13"/>
      <c r="B1270" s="7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</row>
    <row r="1271" spans="1:15" ht="15.5" x14ac:dyDescent="0.35">
      <c r="A1271" s="13"/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</row>
    <row r="1272" spans="1:15" ht="15.5" x14ac:dyDescent="0.35">
      <c r="A1272" s="13"/>
      <c r="B1272" s="7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</row>
    <row r="1273" spans="1:15" ht="15.5" x14ac:dyDescent="0.35">
      <c r="A1273" s="13"/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</row>
    <row r="1274" spans="1:15" ht="15.5" x14ac:dyDescent="0.35">
      <c r="A1274" s="13"/>
      <c r="B1274" s="7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</row>
    <row r="1275" spans="1:15" ht="15.5" x14ac:dyDescent="0.35">
      <c r="A1275" s="13"/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</row>
    <row r="1276" spans="1:15" ht="15.5" x14ac:dyDescent="0.35">
      <c r="A1276" s="13"/>
      <c r="B1276" s="7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</row>
    <row r="1277" spans="1:15" ht="15.5" x14ac:dyDescent="0.35">
      <c r="A1277" s="13"/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</row>
    <row r="1278" spans="1:15" ht="15.5" x14ac:dyDescent="0.35">
      <c r="A1278" s="13"/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</row>
    <row r="1279" spans="1:15" ht="15.5" x14ac:dyDescent="0.35">
      <c r="A1279" s="13"/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</row>
    <row r="1280" spans="1:15" ht="15.5" x14ac:dyDescent="0.35">
      <c r="A1280" s="13"/>
      <c r="B1280" s="7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</row>
    <row r="1281" spans="1:15" ht="15.5" x14ac:dyDescent="0.35">
      <c r="A1281" s="13"/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</row>
    <row r="1282" spans="1:15" ht="15.5" x14ac:dyDescent="0.35">
      <c r="A1282" s="13"/>
      <c r="B1282" s="7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7"/>
    </row>
    <row r="1283" spans="1:15" ht="15.5" x14ac:dyDescent="0.35">
      <c r="A1283" s="13"/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</row>
    <row r="1284" spans="1:15" ht="15.5" x14ac:dyDescent="0.35">
      <c r="A1284" s="13"/>
      <c r="B1284" s="7"/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7"/>
    </row>
    <row r="1285" spans="1:15" ht="15.5" x14ac:dyDescent="0.35">
      <c r="A1285" s="13"/>
      <c r="B1285" s="7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7"/>
    </row>
    <row r="1286" spans="1:15" ht="15.5" x14ac:dyDescent="0.35">
      <c r="A1286" s="13"/>
      <c r="B1286" s="7"/>
      <c r="C1286" s="7"/>
      <c r="D1286" s="7"/>
      <c r="E1286" s="7"/>
      <c r="F1286" s="7"/>
      <c r="G1286" s="7"/>
      <c r="H1286" s="7"/>
      <c r="I1286" s="7"/>
      <c r="J1286" s="7"/>
      <c r="K1286" s="7"/>
      <c r="L1286" s="7"/>
      <c r="M1286" s="7"/>
      <c r="N1286" s="7"/>
      <c r="O1286" s="7"/>
    </row>
    <row r="1287" spans="1:15" ht="15.5" x14ac:dyDescent="0.35">
      <c r="A1287" s="13"/>
      <c r="B1287" s="7"/>
      <c r="C1287" s="7"/>
      <c r="D1287" s="7"/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7"/>
    </row>
    <row r="1288" spans="1:15" ht="15.5" x14ac:dyDescent="0.35">
      <c r="A1288" s="13"/>
      <c r="B1288" s="7"/>
      <c r="C1288" s="7"/>
      <c r="D1288" s="7"/>
      <c r="E1288" s="7"/>
      <c r="F1288" s="7"/>
      <c r="G1288" s="7"/>
      <c r="H1288" s="7"/>
      <c r="I1288" s="7"/>
      <c r="J1288" s="7"/>
      <c r="K1288" s="7"/>
      <c r="L1288" s="7"/>
      <c r="M1288" s="7"/>
      <c r="N1288" s="7"/>
      <c r="O1288" s="7"/>
    </row>
    <row r="1289" spans="1:15" ht="15.5" x14ac:dyDescent="0.35">
      <c r="A1289" s="13"/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7"/>
    </row>
    <row r="1290" spans="1:15" ht="15.5" x14ac:dyDescent="0.35">
      <c r="A1290" s="13"/>
      <c r="B1290" s="7"/>
      <c r="C1290" s="7"/>
      <c r="D1290" s="7"/>
      <c r="E1290" s="7"/>
      <c r="F1290" s="7"/>
      <c r="G1290" s="7"/>
      <c r="H1290" s="7"/>
      <c r="I1290" s="7"/>
      <c r="J1290" s="7"/>
      <c r="K1290" s="7"/>
      <c r="L1290" s="7"/>
      <c r="M1290" s="7"/>
      <c r="N1290" s="7"/>
      <c r="O1290" s="7"/>
    </row>
    <row r="1291" spans="1:15" ht="15.5" x14ac:dyDescent="0.35">
      <c r="A1291" s="13"/>
      <c r="B1291" s="7"/>
      <c r="C1291" s="7"/>
      <c r="D1291" s="7"/>
      <c r="E1291" s="7"/>
      <c r="F1291" s="7"/>
      <c r="G1291" s="7"/>
      <c r="H1291" s="7"/>
      <c r="I1291" s="7"/>
      <c r="J1291" s="7"/>
      <c r="K1291" s="7"/>
      <c r="L1291" s="7"/>
      <c r="M1291" s="7"/>
      <c r="N1291" s="7"/>
      <c r="O1291" s="7"/>
    </row>
    <row r="1292" spans="1:15" ht="15.5" x14ac:dyDescent="0.35">
      <c r="A1292" s="13"/>
      <c r="B1292" s="7"/>
      <c r="C1292" s="7"/>
      <c r="D1292" s="7"/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/>
    </row>
    <row r="1293" spans="1:15" ht="15.5" x14ac:dyDescent="0.35">
      <c r="A1293" s="13"/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</row>
    <row r="1294" spans="1:15" ht="15.5" x14ac:dyDescent="0.35">
      <c r="A1294" s="13"/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</row>
    <row r="1295" spans="1:15" ht="15.5" x14ac:dyDescent="0.35">
      <c r="A1295" s="13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</row>
    <row r="1296" spans="1:15" ht="15.5" x14ac:dyDescent="0.35">
      <c r="A1296" s="13"/>
      <c r="B1296" s="7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</row>
    <row r="1297" spans="1:15" ht="15.5" x14ac:dyDescent="0.35">
      <c r="A1297" s="13"/>
      <c r="B1297" s="7"/>
      <c r="C1297" s="7"/>
      <c r="D1297" s="7"/>
      <c r="E1297" s="7"/>
      <c r="F1297" s="7"/>
      <c r="G1297" s="7"/>
      <c r="H1297" s="7"/>
      <c r="I1297" s="7"/>
      <c r="J1297" s="7"/>
      <c r="K1297" s="7"/>
      <c r="L1297" s="7"/>
      <c r="M1297" s="7"/>
      <c r="N1297" s="7"/>
      <c r="O1297" s="7"/>
    </row>
    <row r="1298" spans="1:15" ht="15.5" x14ac:dyDescent="0.35">
      <c r="A1298" s="13"/>
      <c r="B1298" s="7"/>
      <c r="C1298" s="7"/>
      <c r="D1298" s="7"/>
      <c r="E1298" s="7"/>
      <c r="F1298" s="7"/>
      <c r="G1298" s="7"/>
      <c r="H1298" s="7"/>
      <c r="I1298" s="7"/>
      <c r="J1298" s="7"/>
      <c r="K1298" s="7"/>
      <c r="L1298" s="7"/>
      <c r="M1298" s="7"/>
      <c r="N1298" s="7"/>
      <c r="O1298" s="7"/>
    </row>
    <row r="1299" spans="1:15" ht="15.5" x14ac:dyDescent="0.35">
      <c r="A1299" s="13"/>
      <c r="B1299" s="7"/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7"/>
      <c r="N1299" s="7"/>
      <c r="O1299" s="7"/>
    </row>
    <row r="1300" spans="1:15" ht="15.5" x14ac:dyDescent="0.35">
      <c r="A1300" s="13"/>
      <c r="B1300" s="7"/>
      <c r="C1300" s="7"/>
      <c r="D1300" s="7"/>
      <c r="E1300" s="7"/>
      <c r="F1300" s="7"/>
      <c r="G1300" s="7"/>
      <c r="H1300" s="7"/>
      <c r="I1300" s="7"/>
      <c r="J1300" s="7"/>
      <c r="K1300" s="7"/>
      <c r="L1300" s="7"/>
      <c r="M1300" s="7"/>
      <c r="N1300" s="7"/>
      <c r="O1300" s="7"/>
    </row>
    <row r="1301" spans="1:15" ht="15.5" x14ac:dyDescent="0.35">
      <c r="A1301" s="13"/>
      <c r="B1301" s="7"/>
      <c r="C1301" s="7"/>
      <c r="D1301" s="7"/>
      <c r="E1301" s="7"/>
      <c r="F1301" s="7"/>
      <c r="G1301" s="7"/>
      <c r="H1301" s="7"/>
      <c r="I1301" s="7"/>
      <c r="J1301" s="7"/>
      <c r="K1301" s="7"/>
      <c r="L1301" s="7"/>
      <c r="M1301" s="7"/>
      <c r="N1301" s="7"/>
      <c r="O1301" s="7"/>
    </row>
    <row r="1302" spans="1:15" ht="15.5" x14ac:dyDescent="0.35">
      <c r="A1302" s="13"/>
      <c r="B1302" s="7"/>
      <c r="C1302" s="7"/>
      <c r="D1302" s="7"/>
      <c r="E1302" s="7"/>
      <c r="F1302" s="7"/>
      <c r="G1302" s="7"/>
      <c r="H1302" s="7"/>
      <c r="I1302" s="7"/>
      <c r="J1302" s="7"/>
      <c r="K1302" s="7"/>
      <c r="L1302" s="7"/>
      <c r="M1302" s="7"/>
      <c r="N1302" s="7"/>
      <c r="O1302" s="7"/>
    </row>
    <row r="1303" spans="1:15" ht="15.5" x14ac:dyDescent="0.35">
      <c r="A1303" s="13"/>
      <c r="B1303" s="7"/>
      <c r="C1303" s="7"/>
      <c r="D1303" s="7"/>
      <c r="E1303" s="7"/>
      <c r="F1303" s="7"/>
      <c r="G1303" s="7"/>
      <c r="H1303" s="7"/>
      <c r="I1303" s="7"/>
      <c r="J1303" s="7"/>
      <c r="K1303" s="7"/>
      <c r="L1303" s="7"/>
      <c r="M1303" s="7"/>
      <c r="N1303" s="7"/>
      <c r="O1303" s="7"/>
    </row>
    <row r="1304" spans="1:15" ht="15.5" x14ac:dyDescent="0.35">
      <c r="A1304" s="13"/>
      <c r="B1304" s="7"/>
      <c r="C1304" s="7"/>
      <c r="D1304" s="7"/>
      <c r="E1304" s="7"/>
      <c r="F1304" s="7"/>
      <c r="G1304" s="7"/>
      <c r="H1304" s="7"/>
      <c r="I1304" s="7"/>
      <c r="J1304" s="7"/>
      <c r="K1304" s="7"/>
      <c r="L1304" s="7"/>
      <c r="M1304" s="7"/>
      <c r="N1304" s="7"/>
      <c r="O1304" s="7"/>
    </row>
    <row r="1305" spans="1:15" ht="15.5" x14ac:dyDescent="0.35">
      <c r="A1305" s="13"/>
      <c r="B1305" s="7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7"/>
    </row>
    <row r="1306" spans="1:15" ht="15.5" x14ac:dyDescent="0.35">
      <c r="A1306" s="13"/>
      <c r="B1306" s="7"/>
      <c r="C1306" s="7"/>
      <c r="D1306" s="7"/>
      <c r="E1306" s="7"/>
      <c r="F1306" s="7"/>
      <c r="G1306" s="7"/>
      <c r="H1306" s="7"/>
      <c r="I1306" s="7"/>
      <c r="J1306" s="7"/>
      <c r="K1306" s="7"/>
      <c r="L1306" s="7"/>
      <c r="M1306" s="7"/>
      <c r="N1306" s="7"/>
      <c r="O1306" s="7"/>
    </row>
    <row r="1307" spans="1:15" ht="15.5" x14ac:dyDescent="0.35">
      <c r="A1307" s="13"/>
      <c r="B1307" s="7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  <c r="N1307" s="7"/>
      <c r="O1307" s="7"/>
    </row>
    <row r="1308" spans="1:15" ht="15.5" x14ac:dyDescent="0.35">
      <c r="A1308" s="13"/>
      <c r="B1308" s="7"/>
      <c r="C1308" s="7"/>
      <c r="D1308" s="7"/>
      <c r="E1308" s="7"/>
      <c r="F1308" s="7"/>
      <c r="G1308" s="7"/>
      <c r="H1308" s="7"/>
      <c r="I1308" s="7"/>
      <c r="J1308" s="7"/>
      <c r="K1308" s="7"/>
      <c r="L1308" s="7"/>
      <c r="M1308" s="7"/>
      <c r="N1308" s="7"/>
      <c r="O1308" s="7"/>
    </row>
    <row r="1309" spans="1:15" ht="15.5" x14ac:dyDescent="0.35">
      <c r="A1309" s="13"/>
      <c r="B1309" s="7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7"/>
    </row>
    <row r="1310" spans="1:15" ht="15.5" x14ac:dyDescent="0.35">
      <c r="A1310" s="13"/>
      <c r="B1310" s="7"/>
      <c r="C1310" s="7"/>
      <c r="D1310" s="7"/>
      <c r="E1310" s="7"/>
      <c r="F1310" s="7"/>
      <c r="G1310" s="7"/>
      <c r="H1310" s="7"/>
      <c r="I1310" s="7"/>
      <c r="J1310" s="7"/>
      <c r="K1310" s="7"/>
      <c r="L1310" s="7"/>
      <c r="M1310" s="7"/>
      <c r="N1310" s="7"/>
      <c r="O1310" s="7"/>
    </row>
    <row r="1311" spans="1:15" ht="15.5" x14ac:dyDescent="0.35">
      <c r="A1311" s="13"/>
      <c r="B1311" s="7"/>
      <c r="C1311" s="7"/>
      <c r="D1311" s="7"/>
      <c r="E1311" s="7"/>
      <c r="F1311" s="7"/>
      <c r="G1311" s="7"/>
      <c r="H1311" s="7"/>
      <c r="I1311" s="7"/>
      <c r="J1311" s="7"/>
      <c r="K1311" s="7"/>
      <c r="L1311" s="7"/>
      <c r="M1311" s="7"/>
      <c r="N1311" s="7"/>
      <c r="O1311" s="7"/>
    </row>
    <row r="1312" spans="1:15" ht="15.5" x14ac:dyDescent="0.35">
      <c r="A1312" s="13"/>
      <c r="B1312" s="7"/>
      <c r="C1312" s="7"/>
      <c r="D1312" s="7"/>
      <c r="E1312" s="7"/>
      <c r="F1312" s="7"/>
      <c r="G1312" s="7"/>
      <c r="H1312" s="7"/>
      <c r="I1312" s="7"/>
      <c r="J1312" s="7"/>
      <c r="K1312" s="7"/>
      <c r="L1312" s="7"/>
      <c r="M1312" s="7"/>
      <c r="N1312" s="7"/>
      <c r="O1312" s="7"/>
    </row>
    <row r="1313" spans="1:15" ht="15.5" x14ac:dyDescent="0.35">
      <c r="A1313" s="13"/>
      <c r="B1313" s="7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7"/>
    </row>
    <row r="1314" spans="1:15" ht="15.5" x14ac:dyDescent="0.35">
      <c r="A1314" s="13"/>
      <c r="B1314" s="7"/>
      <c r="C1314" s="7"/>
      <c r="D1314" s="7"/>
      <c r="E1314" s="7"/>
      <c r="F1314" s="7"/>
      <c r="G1314" s="7"/>
      <c r="H1314" s="7"/>
      <c r="I1314" s="7"/>
      <c r="J1314" s="7"/>
      <c r="K1314" s="7"/>
      <c r="L1314" s="7"/>
      <c r="M1314" s="7"/>
      <c r="N1314" s="7"/>
      <c r="O1314" s="7"/>
    </row>
    <row r="1315" spans="1:15" ht="15.5" x14ac:dyDescent="0.35">
      <c r="A1315" s="13"/>
      <c r="B1315" s="7"/>
      <c r="C1315" s="7"/>
      <c r="D1315" s="7"/>
      <c r="E1315" s="7"/>
      <c r="F1315" s="7"/>
      <c r="G1315" s="7"/>
      <c r="H1315" s="7"/>
      <c r="I1315" s="7"/>
      <c r="J1315" s="7"/>
      <c r="K1315" s="7"/>
      <c r="L1315" s="7"/>
      <c r="M1315" s="7"/>
      <c r="N1315" s="7"/>
      <c r="O1315" s="7"/>
    </row>
    <row r="1316" spans="1:15" ht="15.5" x14ac:dyDescent="0.35">
      <c r="A1316" s="13"/>
      <c r="B1316" s="7"/>
      <c r="C1316" s="7"/>
      <c r="D1316" s="7"/>
      <c r="E1316" s="7"/>
      <c r="F1316" s="7"/>
      <c r="G1316" s="7"/>
      <c r="H1316" s="7"/>
      <c r="I1316" s="7"/>
      <c r="J1316" s="7"/>
      <c r="K1316" s="7"/>
      <c r="L1316" s="7"/>
      <c r="M1316" s="7"/>
      <c r="N1316" s="7"/>
      <c r="O1316" s="7"/>
    </row>
    <row r="1317" spans="1:15" ht="15.5" x14ac:dyDescent="0.35">
      <c r="A1317" s="13"/>
      <c r="B1317" s="7"/>
      <c r="C1317" s="7"/>
      <c r="D1317" s="7"/>
      <c r="E1317" s="7"/>
      <c r="F1317" s="7"/>
      <c r="G1317" s="7"/>
      <c r="H1317" s="7"/>
      <c r="I1317" s="7"/>
      <c r="J1317" s="7"/>
      <c r="K1317" s="7"/>
      <c r="L1317" s="7"/>
      <c r="M1317" s="7"/>
      <c r="N1317" s="7"/>
      <c r="O1317" s="7"/>
    </row>
    <row r="1318" spans="1:15" ht="15.5" x14ac:dyDescent="0.35">
      <c r="A1318" s="13"/>
      <c r="B1318" s="7"/>
      <c r="C1318" s="7"/>
      <c r="D1318" s="7"/>
      <c r="E1318" s="7"/>
      <c r="F1318" s="7"/>
      <c r="G1318" s="7"/>
      <c r="H1318" s="7"/>
      <c r="I1318" s="7"/>
      <c r="J1318" s="7"/>
      <c r="K1318" s="7"/>
      <c r="L1318" s="7"/>
      <c r="M1318" s="7"/>
      <c r="N1318" s="7"/>
      <c r="O1318" s="7"/>
    </row>
    <row r="1319" spans="1:15" ht="15.5" x14ac:dyDescent="0.35">
      <c r="A1319" s="13"/>
      <c r="B1319" s="7"/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7"/>
      <c r="N1319" s="7"/>
      <c r="O1319" s="7"/>
    </row>
    <row r="1320" spans="1:15" ht="15.5" x14ac:dyDescent="0.35">
      <c r="A1320" s="13"/>
      <c r="B1320" s="7"/>
      <c r="C1320" s="7"/>
      <c r="D1320" s="7"/>
      <c r="E1320" s="7"/>
      <c r="F1320" s="7"/>
      <c r="G1320" s="7"/>
      <c r="H1320" s="7"/>
      <c r="I1320" s="7"/>
      <c r="J1320" s="7"/>
      <c r="K1320" s="7"/>
      <c r="L1320" s="7"/>
      <c r="M1320" s="7"/>
      <c r="N1320" s="7"/>
      <c r="O1320" s="7"/>
    </row>
    <row r="1321" spans="1:15" ht="15.5" x14ac:dyDescent="0.35">
      <c r="A1321" s="13"/>
      <c r="B1321" s="7"/>
      <c r="C1321" s="7"/>
      <c r="D1321" s="7"/>
      <c r="E1321" s="7"/>
      <c r="F1321" s="7"/>
      <c r="G1321" s="7"/>
      <c r="H1321" s="7"/>
      <c r="I1321" s="7"/>
      <c r="J1321" s="7"/>
      <c r="K1321" s="7"/>
      <c r="L1321" s="7"/>
      <c r="M1321" s="7"/>
      <c r="N1321" s="7"/>
      <c r="O1321" s="7"/>
    </row>
    <row r="1322" spans="1:15" ht="15.5" x14ac:dyDescent="0.35">
      <c r="A1322" s="13"/>
      <c r="B1322" s="7"/>
      <c r="C1322" s="7"/>
      <c r="D1322" s="7"/>
      <c r="E1322" s="7"/>
      <c r="F1322" s="7"/>
      <c r="G1322" s="7"/>
      <c r="H1322" s="7"/>
      <c r="I1322" s="7"/>
      <c r="J1322" s="7"/>
      <c r="K1322" s="7"/>
      <c r="L1322" s="7"/>
      <c r="M1322" s="7"/>
      <c r="N1322" s="7"/>
      <c r="O1322" s="7"/>
    </row>
    <row r="1323" spans="1:15" ht="15.5" x14ac:dyDescent="0.35">
      <c r="A1323" s="13"/>
      <c r="B1323" s="7"/>
      <c r="C1323" s="7"/>
      <c r="D1323" s="7"/>
      <c r="E1323" s="7"/>
      <c r="F1323" s="7"/>
      <c r="G1323" s="7"/>
      <c r="H1323" s="7"/>
      <c r="I1323" s="7"/>
      <c r="J1323" s="7"/>
      <c r="K1323" s="7"/>
      <c r="L1323" s="7"/>
      <c r="M1323" s="7"/>
      <c r="N1323" s="7"/>
      <c r="O1323" s="7"/>
    </row>
    <row r="1324" spans="1:15" ht="15.5" x14ac:dyDescent="0.35">
      <c r="A1324" s="13"/>
      <c r="B1324" s="7"/>
      <c r="C1324" s="7"/>
      <c r="D1324" s="7"/>
      <c r="E1324" s="7"/>
      <c r="F1324" s="7"/>
      <c r="G1324" s="7"/>
      <c r="H1324" s="7"/>
      <c r="I1324" s="7"/>
      <c r="J1324" s="7"/>
      <c r="K1324" s="7"/>
      <c r="L1324" s="7"/>
      <c r="M1324" s="7"/>
      <c r="N1324" s="7"/>
      <c r="O1324" s="7"/>
    </row>
    <row r="1325" spans="1:15" ht="15.5" x14ac:dyDescent="0.35">
      <c r="A1325" s="13"/>
      <c r="B1325" s="7"/>
      <c r="C1325" s="7"/>
      <c r="D1325" s="7"/>
      <c r="E1325" s="7"/>
      <c r="F1325" s="7"/>
      <c r="G1325" s="7"/>
      <c r="H1325" s="7"/>
      <c r="I1325" s="7"/>
      <c r="J1325" s="7"/>
      <c r="K1325" s="7"/>
      <c r="L1325" s="7"/>
      <c r="M1325" s="7"/>
      <c r="N1325" s="7"/>
      <c r="O1325" s="7"/>
    </row>
    <row r="1326" spans="1:15" ht="15.5" x14ac:dyDescent="0.35">
      <c r="A1326" s="13"/>
      <c r="B1326" s="7"/>
      <c r="C1326" s="7"/>
      <c r="D1326" s="7"/>
      <c r="E1326" s="7"/>
      <c r="F1326" s="7"/>
      <c r="G1326" s="7"/>
      <c r="H1326" s="7"/>
      <c r="I1326" s="7"/>
      <c r="J1326" s="7"/>
      <c r="K1326" s="7"/>
      <c r="L1326" s="7"/>
      <c r="M1326" s="7"/>
      <c r="N1326" s="7"/>
      <c r="O1326" s="7"/>
    </row>
    <row r="1327" spans="1:15" ht="15.5" x14ac:dyDescent="0.35">
      <c r="A1327" s="13"/>
      <c r="B1327" s="7"/>
      <c r="C1327" s="7"/>
      <c r="D1327" s="7"/>
      <c r="E1327" s="7"/>
      <c r="F1327" s="7"/>
      <c r="G1327" s="7"/>
      <c r="H1327" s="7"/>
      <c r="I1327" s="7"/>
      <c r="J1327" s="7"/>
      <c r="K1327" s="7"/>
      <c r="L1327" s="7"/>
      <c r="M1327" s="7"/>
      <c r="N1327" s="7"/>
      <c r="O1327" s="7"/>
    </row>
    <row r="1328" spans="1:15" ht="15.5" x14ac:dyDescent="0.35">
      <c r="A1328" s="13"/>
      <c r="B1328" s="7"/>
      <c r="C1328" s="7"/>
      <c r="D1328" s="7"/>
      <c r="E1328" s="7"/>
      <c r="F1328" s="7"/>
      <c r="G1328" s="7"/>
      <c r="H1328" s="7"/>
      <c r="I1328" s="7"/>
      <c r="J1328" s="7"/>
      <c r="K1328" s="7"/>
      <c r="L1328" s="7"/>
      <c r="M1328" s="7"/>
      <c r="N1328" s="7"/>
      <c r="O1328" s="7"/>
    </row>
    <row r="1329" spans="1:15" ht="15.5" x14ac:dyDescent="0.35">
      <c r="A1329" s="13"/>
      <c r="B1329" s="7"/>
      <c r="C1329" s="7"/>
      <c r="D1329" s="7"/>
      <c r="E1329" s="7"/>
      <c r="F1329" s="7"/>
      <c r="G1329" s="7"/>
      <c r="H1329" s="7"/>
      <c r="I1329" s="7"/>
      <c r="J1329" s="7"/>
      <c r="K1329" s="7"/>
      <c r="L1329" s="7"/>
      <c r="M1329" s="7"/>
      <c r="N1329" s="7"/>
      <c r="O1329" s="7"/>
    </row>
    <row r="1330" spans="1:15" ht="15.5" x14ac:dyDescent="0.35">
      <c r="A1330" s="13"/>
      <c r="B1330" s="7"/>
      <c r="C1330" s="7"/>
      <c r="D1330" s="7"/>
      <c r="E1330" s="7"/>
      <c r="F1330" s="7"/>
      <c r="G1330" s="7"/>
      <c r="H1330" s="7"/>
      <c r="I1330" s="7"/>
      <c r="J1330" s="7"/>
      <c r="K1330" s="7"/>
      <c r="L1330" s="7"/>
      <c r="M1330" s="7"/>
      <c r="N1330" s="7"/>
      <c r="O1330" s="7"/>
    </row>
    <row r="1331" spans="1:15" ht="15.5" x14ac:dyDescent="0.35">
      <c r="A1331" s="13"/>
      <c r="B1331" s="7"/>
      <c r="C1331" s="7"/>
      <c r="D1331" s="7"/>
      <c r="E1331" s="7"/>
      <c r="F1331" s="7"/>
      <c r="G1331" s="7"/>
      <c r="H1331" s="7"/>
      <c r="I1331" s="7"/>
      <c r="J1331" s="7"/>
      <c r="K1331" s="7"/>
      <c r="L1331" s="7"/>
      <c r="M1331" s="7"/>
      <c r="N1331" s="7"/>
      <c r="O1331" s="7"/>
    </row>
    <row r="1332" spans="1:15" ht="15.5" x14ac:dyDescent="0.35">
      <c r="A1332" s="13"/>
      <c r="B1332" s="7"/>
      <c r="C1332" s="7"/>
      <c r="D1332" s="7"/>
      <c r="E1332" s="7"/>
      <c r="F1332" s="7"/>
      <c r="G1332" s="7"/>
      <c r="H1332" s="7"/>
      <c r="I1332" s="7"/>
      <c r="J1332" s="7"/>
      <c r="K1332" s="7"/>
      <c r="L1332" s="7"/>
      <c r="M1332" s="7"/>
      <c r="N1332" s="7"/>
      <c r="O1332" s="7"/>
    </row>
    <row r="1333" spans="1:15" ht="15.5" x14ac:dyDescent="0.35">
      <c r="A1333" s="13"/>
      <c r="B1333" s="7"/>
      <c r="C1333" s="7"/>
      <c r="D1333" s="7"/>
      <c r="E1333" s="7"/>
      <c r="F1333" s="7"/>
      <c r="G1333" s="7"/>
      <c r="H1333" s="7"/>
      <c r="I1333" s="7"/>
      <c r="J1333" s="7"/>
      <c r="K1333" s="7"/>
      <c r="L1333" s="7"/>
      <c r="M1333" s="7"/>
      <c r="N1333" s="7"/>
      <c r="O1333" s="7"/>
    </row>
    <row r="1334" spans="1:15" ht="15.5" x14ac:dyDescent="0.35">
      <c r="A1334" s="13"/>
      <c r="B1334" s="7"/>
      <c r="C1334" s="7"/>
      <c r="D1334" s="7"/>
      <c r="E1334" s="7"/>
      <c r="F1334" s="7"/>
      <c r="G1334" s="7"/>
      <c r="H1334" s="7"/>
      <c r="I1334" s="7"/>
      <c r="J1334" s="7"/>
      <c r="K1334" s="7"/>
      <c r="L1334" s="7"/>
      <c r="M1334" s="7"/>
      <c r="N1334" s="7"/>
      <c r="O1334" s="7"/>
    </row>
    <row r="1335" spans="1:15" ht="15.5" x14ac:dyDescent="0.35">
      <c r="A1335" s="13"/>
      <c r="B1335" s="7"/>
      <c r="C1335" s="7"/>
      <c r="D1335" s="7"/>
      <c r="E1335" s="7"/>
      <c r="F1335" s="7"/>
      <c r="G1335" s="7"/>
      <c r="H1335" s="7"/>
      <c r="I1335" s="7"/>
      <c r="J1335" s="7"/>
      <c r="K1335" s="7"/>
      <c r="L1335" s="7"/>
      <c r="M1335" s="7"/>
      <c r="N1335" s="7"/>
      <c r="O1335" s="7"/>
    </row>
    <row r="1336" spans="1:15" ht="15.5" x14ac:dyDescent="0.35">
      <c r="A1336" s="13"/>
      <c r="B1336" s="7"/>
      <c r="C1336" s="7"/>
      <c r="D1336" s="7"/>
      <c r="E1336" s="7"/>
      <c r="F1336" s="7"/>
      <c r="G1336" s="7"/>
      <c r="H1336" s="7"/>
      <c r="I1336" s="7"/>
      <c r="J1336" s="7"/>
      <c r="K1336" s="7"/>
      <c r="L1336" s="7"/>
      <c r="M1336" s="7"/>
      <c r="N1336" s="7"/>
      <c r="O1336" s="7"/>
    </row>
    <row r="1337" spans="1:15" ht="15.5" x14ac:dyDescent="0.35">
      <c r="A1337" s="13"/>
      <c r="B1337" s="7"/>
      <c r="C1337" s="7"/>
      <c r="D1337" s="7"/>
      <c r="E1337" s="7"/>
      <c r="F1337" s="7"/>
      <c r="G1337" s="7"/>
      <c r="H1337" s="7"/>
      <c r="I1337" s="7"/>
      <c r="J1337" s="7"/>
      <c r="K1337" s="7"/>
      <c r="L1337" s="7"/>
      <c r="M1337" s="7"/>
      <c r="N1337" s="7"/>
      <c r="O1337" s="7"/>
    </row>
    <row r="1338" spans="1:15" ht="15.5" x14ac:dyDescent="0.35">
      <c r="A1338" s="13"/>
      <c r="B1338" s="7"/>
      <c r="C1338" s="7"/>
      <c r="D1338" s="7"/>
      <c r="E1338" s="7"/>
      <c r="F1338" s="7"/>
      <c r="G1338" s="7"/>
      <c r="H1338" s="7"/>
      <c r="I1338" s="7"/>
      <c r="J1338" s="7"/>
      <c r="K1338" s="7"/>
      <c r="L1338" s="7"/>
      <c r="M1338" s="7"/>
      <c r="N1338" s="7"/>
      <c r="O1338" s="7"/>
    </row>
    <row r="1339" spans="1:15" ht="15.5" x14ac:dyDescent="0.35">
      <c r="A1339" s="13"/>
      <c r="B1339" s="7"/>
      <c r="C1339" s="7"/>
      <c r="D1339" s="7"/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7"/>
    </row>
    <row r="1340" spans="1:15" ht="15.5" x14ac:dyDescent="0.35">
      <c r="A1340" s="13"/>
      <c r="B1340" s="7"/>
      <c r="C1340" s="7"/>
      <c r="D1340" s="7"/>
      <c r="E1340" s="7"/>
      <c r="F1340" s="7"/>
      <c r="G1340" s="7"/>
      <c r="H1340" s="7"/>
      <c r="I1340" s="7"/>
      <c r="J1340" s="7"/>
      <c r="K1340" s="7"/>
      <c r="L1340" s="7"/>
      <c r="M1340" s="7"/>
      <c r="N1340" s="7"/>
      <c r="O1340" s="7"/>
    </row>
    <row r="1341" spans="1:15" ht="15.5" x14ac:dyDescent="0.35">
      <c r="A1341" s="13"/>
      <c r="B1341" s="7"/>
      <c r="C1341" s="7"/>
      <c r="D1341" s="7"/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7"/>
    </row>
    <row r="1342" spans="1:15" ht="15.5" x14ac:dyDescent="0.35">
      <c r="A1342" s="13"/>
      <c r="B1342" s="7"/>
      <c r="C1342" s="7"/>
      <c r="D1342" s="7"/>
      <c r="E1342" s="7"/>
      <c r="F1342" s="7"/>
      <c r="G1342" s="7"/>
      <c r="H1342" s="7"/>
      <c r="I1342" s="7"/>
      <c r="J1342" s="7"/>
      <c r="K1342" s="7"/>
      <c r="L1342" s="7"/>
      <c r="M1342" s="7"/>
      <c r="N1342" s="7"/>
      <c r="O1342" s="7"/>
    </row>
    <row r="1343" spans="1:15" ht="15.5" x14ac:dyDescent="0.35">
      <c r="A1343" s="13"/>
      <c r="B1343" s="7"/>
      <c r="C1343" s="7"/>
      <c r="D1343" s="7"/>
      <c r="E1343" s="7"/>
      <c r="F1343" s="7"/>
      <c r="G1343" s="7"/>
      <c r="H1343" s="7"/>
      <c r="I1343" s="7"/>
      <c r="J1343" s="7"/>
      <c r="K1343" s="7"/>
      <c r="L1343" s="7"/>
      <c r="M1343" s="7"/>
      <c r="N1343" s="7"/>
      <c r="O1343" s="7"/>
    </row>
    <row r="1344" spans="1:15" ht="15.5" x14ac:dyDescent="0.35">
      <c r="A1344" s="13"/>
      <c r="B1344" s="7"/>
      <c r="C1344" s="7"/>
      <c r="D1344" s="7"/>
      <c r="E1344" s="7"/>
      <c r="F1344" s="7"/>
      <c r="G1344" s="7"/>
      <c r="H1344" s="7"/>
      <c r="I1344" s="7"/>
      <c r="J1344" s="7"/>
      <c r="K1344" s="7"/>
      <c r="L1344" s="7"/>
      <c r="M1344" s="7"/>
      <c r="N1344" s="7"/>
      <c r="O1344" s="7"/>
    </row>
    <row r="1345" spans="1:15" ht="15.5" x14ac:dyDescent="0.35">
      <c r="A1345" s="13"/>
      <c r="B1345" s="7"/>
      <c r="C1345" s="7"/>
      <c r="D1345" s="7"/>
      <c r="E1345" s="7"/>
      <c r="F1345" s="7"/>
      <c r="G1345" s="7"/>
      <c r="H1345" s="7"/>
      <c r="I1345" s="7"/>
      <c r="J1345" s="7"/>
      <c r="K1345" s="7"/>
      <c r="L1345" s="7"/>
      <c r="M1345" s="7"/>
      <c r="N1345" s="7"/>
      <c r="O1345" s="7"/>
    </row>
    <row r="1346" spans="1:15" ht="15.5" x14ac:dyDescent="0.35">
      <c r="A1346" s="13"/>
      <c r="B1346" s="7"/>
      <c r="C1346" s="7"/>
      <c r="D1346" s="7"/>
      <c r="E1346" s="7"/>
      <c r="F1346" s="7"/>
      <c r="G1346" s="7"/>
      <c r="H1346" s="7"/>
      <c r="I1346" s="7"/>
      <c r="J1346" s="7"/>
      <c r="K1346" s="7"/>
      <c r="L1346" s="7"/>
      <c r="M1346" s="7"/>
      <c r="N1346" s="7"/>
      <c r="O1346" s="7"/>
    </row>
    <row r="1347" spans="1:15" ht="15.5" x14ac:dyDescent="0.35">
      <c r="A1347" s="13"/>
      <c r="B1347" s="7"/>
      <c r="C1347" s="7"/>
      <c r="D1347" s="7"/>
      <c r="E1347" s="7"/>
      <c r="F1347" s="7"/>
      <c r="G1347" s="7"/>
      <c r="H1347" s="7"/>
      <c r="I1347" s="7"/>
      <c r="J1347" s="7"/>
      <c r="K1347" s="7"/>
      <c r="L1347" s="7"/>
      <c r="M1347" s="7"/>
      <c r="N1347" s="7"/>
      <c r="O1347" s="7"/>
    </row>
    <row r="1348" spans="1:15" ht="15.5" x14ac:dyDescent="0.35">
      <c r="A1348" s="13"/>
      <c r="B1348" s="7"/>
      <c r="C1348" s="7"/>
      <c r="D1348" s="7"/>
      <c r="E1348" s="7"/>
      <c r="F1348" s="7"/>
      <c r="G1348" s="7"/>
      <c r="H1348" s="7"/>
      <c r="I1348" s="7"/>
      <c r="J1348" s="7"/>
      <c r="K1348" s="7"/>
      <c r="L1348" s="7"/>
      <c r="M1348" s="7"/>
      <c r="N1348" s="7"/>
      <c r="O1348" s="7"/>
    </row>
    <row r="1349" spans="1:15" ht="15.5" x14ac:dyDescent="0.35">
      <c r="A1349" s="13"/>
      <c r="B1349" s="7"/>
      <c r="C1349" s="7"/>
      <c r="D1349" s="7"/>
      <c r="E1349" s="7"/>
      <c r="F1349" s="7"/>
      <c r="G1349" s="7"/>
      <c r="H1349" s="7"/>
      <c r="I1349" s="7"/>
      <c r="J1349" s="7"/>
      <c r="K1349" s="7"/>
      <c r="L1349" s="7"/>
      <c r="M1349" s="7"/>
      <c r="N1349" s="7"/>
      <c r="O1349" s="7"/>
    </row>
    <row r="1350" spans="1:15" ht="15.5" x14ac:dyDescent="0.35">
      <c r="A1350" s="13"/>
      <c r="B1350" s="7"/>
      <c r="C1350" s="7"/>
      <c r="D1350" s="7"/>
      <c r="E1350" s="7"/>
      <c r="F1350" s="7"/>
      <c r="G1350" s="7"/>
      <c r="H1350" s="7"/>
      <c r="I1350" s="7"/>
      <c r="J1350" s="7"/>
      <c r="K1350" s="7"/>
      <c r="L1350" s="7"/>
      <c r="M1350" s="7"/>
      <c r="N1350" s="7"/>
      <c r="O1350" s="7"/>
    </row>
    <row r="1351" spans="1:15" ht="15.5" x14ac:dyDescent="0.35">
      <c r="A1351" s="13"/>
      <c r="B1351" s="7"/>
      <c r="C1351" s="7"/>
      <c r="D1351" s="7"/>
      <c r="E1351" s="7"/>
      <c r="F1351" s="7"/>
      <c r="G1351" s="7"/>
      <c r="H1351" s="7"/>
      <c r="I1351" s="7"/>
      <c r="J1351" s="7"/>
      <c r="K1351" s="7"/>
      <c r="L1351" s="7"/>
      <c r="M1351" s="7"/>
      <c r="N1351" s="7"/>
      <c r="O1351" s="7"/>
    </row>
    <row r="1352" spans="1:15" ht="15.5" x14ac:dyDescent="0.35">
      <c r="A1352" s="13"/>
      <c r="B1352" s="7"/>
      <c r="C1352" s="7"/>
      <c r="D1352" s="7"/>
      <c r="E1352" s="7"/>
      <c r="F1352" s="7"/>
      <c r="G1352" s="7"/>
      <c r="H1352" s="7"/>
      <c r="I1352" s="7"/>
      <c r="J1352" s="7"/>
      <c r="K1352" s="7"/>
      <c r="L1352" s="7"/>
      <c r="M1352" s="7"/>
      <c r="N1352" s="7"/>
      <c r="O1352" s="7"/>
    </row>
    <row r="1353" spans="1:15" ht="15.5" x14ac:dyDescent="0.35">
      <c r="A1353" s="13"/>
      <c r="B1353" s="7"/>
      <c r="C1353" s="7"/>
      <c r="D1353" s="7"/>
      <c r="E1353" s="7"/>
      <c r="F1353" s="7"/>
      <c r="G1353" s="7"/>
      <c r="H1353" s="7"/>
      <c r="I1353" s="7"/>
      <c r="J1353" s="7"/>
      <c r="K1353" s="7"/>
      <c r="L1353" s="7"/>
      <c r="M1353" s="7"/>
      <c r="N1353" s="7"/>
      <c r="O1353" s="7"/>
    </row>
    <row r="1354" spans="1:15" ht="15.5" x14ac:dyDescent="0.35">
      <c r="A1354" s="13"/>
      <c r="B1354" s="7"/>
      <c r="C1354" s="7"/>
      <c r="D1354" s="7"/>
      <c r="E1354" s="7"/>
      <c r="F1354" s="7"/>
      <c r="G1354" s="7"/>
      <c r="H1354" s="7"/>
      <c r="I1354" s="7"/>
      <c r="J1354" s="7"/>
      <c r="K1354" s="7"/>
      <c r="L1354" s="7"/>
      <c r="M1354" s="7"/>
      <c r="N1354" s="7"/>
      <c r="O1354" s="7"/>
    </row>
    <row r="1355" spans="1:15" ht="15.5" x14ac:dyDescent="0.35">
      <c r="A1355" s="13"/>
      <c r="B1355" s="7"/>
      <c r="C1355" s="7"/>
      <c r="D1355" s="7"/>
      <c r="E1355" s="7"/>
      <c r="F1355" s="7"/>
      <c r="G1355" s="7"/>
      <c r="H1355" s="7"/>
      <c r="I1355" s="7"/>
      <c r="J1355" s="7"/>
      <c r="K1355" s="7"/>
      <c r="L1355" s="7"/>
      <c r="M1355" s="7"/>
      <c r="N1355" s="7"/>
      <c r="O1355" s="7"/>
    </row>
    <row r="1356" spans="1:15" ht="15.5" x14ac:dyDescent="0.35">
      <c r="A1356" s="13"/>
      <c r="B1356" s="7"/>
      <c r="C1356" s="7"/>
      <c r="D1356" s="7"/>
      <c r="E1356" s="7"/>
      <c r="F1356" s="7"/>
      <c r="G1356" s="7"/>
      <c r="H1356" s="7"/>
      <c r="I1356" s="7"/>
      <c r="J1356" s="7"/>
      <c r="K1356" s="7"/>
      <c r="L1356" s="7"/>
      <c r="M1356" s="7"/>
      <c r="N1356" s="7"/>
      <c r="O1356" s="7"/>
    </row>
    <row r="1357" spans="1:15" ht="15.5" x14ac:dyDescent="0.35">
      <c r="A1357" s="13"/>
      <c r="B1357" s="7"/>
      <c r="C1357" s="7"/>
      <c r="D1357" s="7"/>
      <c r="E1357" s="7"/>
      <c r="F1357" s="7"/>
      <c r="G1357" s="7"/>
      <c r="H1357" s="7"/>
      <c r="I1357" s="7"/>
      <c r="J1357" s="7"/>
      <c r="K1357" s="7"/>
      <c r="L1357" s="7"/>
      <c r="M1357" s="7"/>
      <c r="N1357" s="7"/>
      <c r="O1357" s="7"/>
    </row>
    <row r="1358" spans="1:15" ht="15.5" x14ac:dyDescent="0.35">
      <c r="A1358" s="13"/>
      <c r="B1358" s="7"/>
      <c r="C1358" s="7"/>
      <c r="D1358" s="7"/>
      <c r="E1358" s="7"/>
      <c r="F1358" s="7"/>
      <c r="G1358" s="7"/>
      <c r="H1358" s="7"/>
      <c r="I1358" s="7"/>
      <c r="J1358" s="7"/>
      <c r="K1358" s="7"/>
      <c r="L1358" s="7"/>
      <c r="M1358" s="7"/>
      <c r="N1358" s="7"/>
      <c r="O1358" s="7"/>
    </row>
    <row r="1359" spans="1:15" ht="15.5" x14ac:dyDescent="0.35">
      <c r="A1359" s="13"/>
      <c r="B1359" s="7"/>
      <c r="C1359" s="7"/>
      <c r="D1359" s="7"/>
      <c r="E1359" s="7"/>
      <c r="F1359" s="7"/>
      <c r="G1359" s="7"/>
      <c r="H1359" s="7"/>
      <c r="I1359" s="7"/>
      <c r="J1359" s="7"/>
      <c r="K1359" s="7"/>
      <c r="L1359" s="7"/>
      <c r="M1359" s="7"/>
      <c r="N1359" s="7"/>
      <c r="O1359" s="7"/>
    </row>
    <row r="1360" spans="1:15" ht="15.5" x14ac:dyDescent="0.35">
      <c r="A1360" s="13"/>
      <c r="B1360" s="7"/>
      <c r="C1360" s="7"/>
      <c r="D1360" s="7"/>
      <c r="E1360" s="7"/>
      <c r="F1360" s="7"/>
      <c r="G1360" s="7"/>
      <c r="H1360" s="7"/>
      <c r="I1360" s="7"/>
      <c r="J1360" s="7"/>
      <c r="K1360" s="7"/>
      <c r="L1360" s="7"/>
      <c r="M1360" s="7"/>
      <c r="N1360" s="7"/>
      <c r="O1360" s="7"/>
    </row>
    <row r="1361" spans="1:15" ht="15.5" x14ac:dyDescent="0.35">
      <c r="A1361" s="13"/>
      <c r="B1361" s="7"/>
      <c r="C1361" s="7"/>
      <c r="D1361" s="7"/>
      <c r="E1361" s="7"/>
      <c r="F1361" s="7"/>
      <c r="G1361" s="7"/>
      <c r="H1361" s="7"/>
      <c r="I1361" s="7"/>
      <c r="J1361" s="7"/>
      <c r="K1361" s="7"/>
      <c r="L1361" s="7"/>
      <c r="M1361" s="7"/>
      <c r="N1361" s="7"/>
      <c r="O1361" s="7"/>
    </row>
    <row r="1362" spans="1:15" ht="15.5" x14ac:dyDescent="0.35">
      <c r="A1362" s="13"/>
      <c r="B1362" s="7"/>
      <c r="C1362" s="7"/>
      <c r="D1362" s="7"/>
      <c r="E1362" s="7"/>
      <c r="F1362" s="7"/>
      <c r="G1362" s="7"/>
      <c r="H1362" s="7"/>
      <c r="I1362" s="7"/>
      <c r="J1362" s="7"/>
      <c r="K1362" s="7"/>
      <c r="L1362" s="7"/>
      <c r="M1362" s="7"/>
      <c r="N1362" s="7"/>
      <c r="O1362" s="7"/>
    </row>
    <row r="1363" spans="1:15" ht="15.5" x14ac:dyDescent="0.35">
      <c r="A1363" s="13"/>
      <c r="B1363" s="7"/>
      <c r="C1363" s="7"/>
      <c r="D1363" s="7"/>
      <c r="E1363" s="7"/>
      <c r="F1363" s="7"/>
      <c r="G1363" s="7"/>
      <c r="H1363" s="7"/>
      <c r="I1363" s="7"/>
      <c r="J1363" s="7"/>
      <c r="K1363" s="7"/>
      <c r="L1363" s="7"/>
      <c r="M1363" s="7"/>
      <c r="N1363" s="7"/>
      <c r="O1363" s="7"/>
    </row>
    <row r="1364" spans="1:15" ht="15.5" x14ac:dyDescent="0.35">
      <c r="A1364" s="13"/>
      <c r="B1364" s="7"/>
      <c r="C1364" s="7"/>
      <c r="D1364" s="7"/>
      <c r="E1364" s="7"/>
      <c r="F1364" s="7"/>
      <c r="G1364" s="7"/>
      <c r="H1364" s="7"/>
      <c r="I1364" s="7"/>
      <c r="J1364" s="7"/>
      <c r="K1364" s="7"/>
      <c r="L1364" s="7"/>
      <c r="M1364" s="7"/>
      <c r="N1364" s="7"/>
      <c r="O1364" s="7"/>
    </row>
    <row r="1365" spans="1:15" ht="15.5" x14ac:dyDescent="0.35">
      <c r="A1365" s="13"/>
      <c r="B1365" s="7"/>
      <c r="C1365" s="7"/>
      <c r="D1365" s="7"/>
      <c r="E1365" s="7"/>
      <c r="F1365" s="7"/>
      <c r="G1365" s="7"/>
      <c r="H1365" s="7"/>
      <c r="I1365" s="7"/>
      <c r="J1365" s="7"/>
      <c r="K1365" s="7"/>
      <c r="L1365" s="7"/>
      <c r="M1365" s="7"/>
      <c r="N1365" s="7"/>
      <c r="O1365" s="7"/>
    </row>
    <row r="1366" spans="1:15" ht="15.5" x14ac:dyDescent="0.35">
      <c r="A1366" s="13"/>
      <c r="B1366" s="7"/>
      <c r="C1366" s="7"/>
      <c r="D1366" s="7"/>
      <c r="E1366" s="7"/>
      <c r="F1366" s="7"/>
      <c r="G1366" s="7"/>
      <c r="H1366" s="7"/>
      <c r="I1366" s="7"/>
      <c r="J1366" s="7"/>
      <c r="K1366" s="7"/>
      <c r="L1366" s="7"/>
      <c r="M1366" s="7"/>
      <c r="N1366" s="7"/>
      <c r="O1366" s="7"/>
    </row>
    <row r="1367" spans="1:15" ht="15.5" x14ac:dyDescent="0.35">
      <c r="A1367" s="13"/>
      <c r="B1367" s="7"/>
      <c r="C1367" s="7"/>
      <c r="D1367" s="7"/>
      <c r="E1367" s="7"/>
      <c r="F1367" s="7"/>
      <c r="G1367" s="7"/>
      <c r="H1367" s="7"/>
      <c r="I1367" s="7"/>
      <c r="J1367" s="7"/>
      <c r="K1367" s="7"/>
      <c r="L1367" s="7"/>
      <c r="M1367" s="7"/>
      <c r="N1367" s="7"/>
      <c r="O1367" s="7"/>
    </row>
    <row r="1368" spans="1:15" ht="15.5" x14ac:dyDescent="0.35">
      <c r="A1368" s="13"/>
      <c r="B1368" s="7"/>
      <c r="C1368" s="7"/>
      <c r="D1368" s="7"/>
      <c r="E1368" s="7"/>
      <c r="F1368" s="7"/>
      <c r="G1368" s="7"/>
      <c r="H1368" s="7"/>
      <c r="I1368" s="7"/>
      <c r="J1368" s="7"/>
      <c r="K1368" s="7"/>
      <c r="L1368" s="7"/>
      <c r="M1368" s="7"/>
      <c r="N1368" s="7"/>
      <c r="O1368" s="7"/>
    </row>
    <row r="1369" spans="1:15" ht="15.5" x14ac:dyDescent="0.35">
      <c r="A1369" s="13"/>
      <c r="B1369" s="7"/>
      <c r="C1369" s="7"/>
      <c r="D1369" s="7"/>
      <c r="E1369" s="7"/>
      <c r="F1369" s="7"/>
      <c r="G1369" s="7"/>
      <c r="H1369" s="7"/>
      <c r="I1369" s="7"/>
      <c r="J1369" s="7"/>
      <c r="K1369" s="7"/>
      <c r="L1369" s="7"/>
      <c r="M1369" s="7"/>
      <c r="N1369" s="7"/>
      <c r="O1369" s="7"/>
    </row>
    <row r="1370" spans="1:15" ht="15.5" x14ac:dyDescent="0.35">
      <c r="A1370" s="13"/>
      <c r="B1370" s="7"/>
      <c r="C1370" s="7"/>
      <c r="D1370" s="7"/>
      <c r="E1370" s="7"/>
      <c r="F1370" s="7"/>
      <c r="G1370" s="7"/>
      <c r="H1370" s="7"/>
      <c r="I1370" s="7"/>
      <c r="J1370" s="7"/>
      <c r="K1370" s="7"/>
      <c r="L1370" s="7"/>
      <c r="M1370" s="7"/>
      <c r="N1370" s="7"/>
      <c r="O1370" s="7"/>
    </row>
    <row r="1371" spans="1:15" ht="15.5" x14ac:dyDescent="0.35">
      <c r="A1371" s="13"/>
      <c r="B1371" s="7"/>
      <c r="C1371" s="7"/>
      <c r="D1371" s="7"/>
      <c r="E1371" s="7"/>
      <c r="F1371" s="7"/>
      <c r="G1371" s="7"/>
      <c r="H1371" s="7"/>
      <c r="I1371" s="7"/>
      <c r="J1371" s="7"/>
      <c r="K1371" s="7"/>
      <c r="L1371" s="7"/>
      <c r="M1371" s="7"/>
      <c r="N1371" s="7"/>
      <c r="O1371" s="7"/>
    </row>
    <row r="1372" spans="1:15" ht="15.5" x14ac:dyDescent="0.35">
      <c r="A1372" s="13"/>
      <c r="B1372" s="7"/>
      <c r="C1372" s="7"/>
      <c r="D1372" s="7"/>
      <c r="E1372" s="7"/>
      <c r="F1372" s="7"/>
      <c r="G1372" s="7"/>
      <c r="H1372" s="7"/>
      <c r="I1372" s="7"/>
      <c r="J1372" s="7"/>
      <c r="K1372" s="7"/>
      <c r="L1372" s="7"/>
      <c r="M1372" s="7"/>
      <c r="N1372" s="7"/>
      <c r="O1372" s="7"/>
    </row>
    <row r="1373" spans="1:15" ht="15.5" x14ac:dyDescent="0.35">
      <c r="A1373" s="13"/>
      <c r="B1373" s="7"/>
      <c r="C1373" s="7"/>
      <c r="D1373" s="7"/>
      <c r="E1373" s="7"/>
      <c r="F1373" s="7"/>
      <c r="G1373" s="7"/>
      <c r="H1373" s="7"/>
      <c r="I1373" s="7"/>
      <c r="J1373" s="7"/>
      <c r="K1373" s="7"/>
      <c r="L1373" s="7"/>
      <c r="M1373" s="7"/>
      <c r="N1373" s="7"/>
      <c r="O1373" s="7"/>
    </row>
    <row r="1374" spans="1:15" ht="15.5" x14ac:dyDescent="0.35">
      <c r="A1374" s="13"/>
      <c r="B1374" s="7"/>
      <c r="C1374" s="7"/>
      <c r="D1374" s="7"/>
      <c r="E1374" s="7"/>
      <c r="F1374" s="7"/>
      <c r="G1374" s="7"/>
      <c r="H1374" s="7"/>
      <c r="I1374" s="7"/>
      <c r="J1374" s="7"/>
      <c r="K1374" s="7"/>
      <c r="L1374" s="7"/>
      <c r="M1374" s="7"/>
      <c r="N1374" s="7"/>
      <c r="O1374" s="7"/>
    </row>
    <row r="1375" spans="1:15" ht="15.5" x14ac:dyDescent="0.35">
      <c r="A1375" s="13"/>
      <c r="B1375" s="7"/>
      <c r="C1375" s="7"/>
      <c r="D1375" s="7"/>
      <c r="E1375" s="7"/>
      <c r="F1375" s="7"/>
      <c r="G1375" s="7"/>
      <c r="H1375" s="7"/>
      <c r="I1375" s="7"/>
      <c r="J1375" s="7"/>
      <c r="K1375" s="7"/>
      <c r="L1375" s="7"/>
      <c r="M1375" s="7"/>
      <c r="N1375" s="7"/>
      <c r="O1375" s="7"/>
    </row>
    <row r="1376" spans="1:15" ht="15.5" x14ac:dyDescent="0.35">
      <c r="A1376" s="13"/>
      <c r="B1376" s="7"/>
      <c r="C1376" s="7"/>
      <c r="D1376" s="7"/>
      <c r="E1376" s="7"/>
      <c r="F1376" s="7"/>
      <c r="G1376" s="7"/>
      <c r="H1376" s="7"/>
      <c r="I1376" s="7"/>
      <c r="J1376" s="7"/>
      <c r="K1376" s="7"/>
      <c r="L1376" s="7"/>
      <c r="M1376" s="7"/>
      <c r="N1376" s="7"/>
      <c r="O1376" s="7"/>
    </row>
    <row r="1377" spans="1:15" ht="15.5" x14ac:dyDescent="0.35">
      <c r="A1377" s="13"/>
      <c r="B1377" s="7"/>
      <c r="C1377" s="7"/>
      <c r="D1377" s="7"/>
      <c r="E1377" s="7"/>
      <c r="F1377" s="7"/>
      <c r="G1377" s="7"/>
      <c r="H1377" s="7"/>
      <c r="I1377" s="7"/>
      <c r="J1377" s="7"/>
      <c r="K1377" s="7"/>
      <c r="L1377" s="7"/>
      <c r="M1377" s="7"/>
      <c r="N1377" s="7"/>
      <c r="O1377" s="7"/>
    </row>
    <row r="1378" spans="1:15" ht="15.5" x14ac:dyDescent="0.35">
      <c r="A1378" s="13"/>
      <c r="B1378" s="7"/>
      <c r="C1378" s="7"/>
      <c r="D1378" s="7"/>
      <c r="E1378" s="7"/>
      <c r="F1378" s="7"/>
      <c r="G1378" s="7"/>
      <c r="H1378" s="7"/>
      <c r="I1378" s="7"/>
      <c r="J1378" s="7"/>
      <c r="K1378" s="7"/>
      <c r="L1378" s="7"/>
      <c r="M1378" s="7"/>
      <c r="N1378" s="7"/>
      <c r="O1378" s="7"/>
    </row>
    <row r="1379" spans="1:15" ht="15.5" x14ac:dyDescent="0.35">
      <c r="A1379" s="13"/>
      <c r="B1379" s="7"/>
      <c r="C1379" s="7"/>
      <c r="D1379" s="7"/>
      <c r="E1379" s="7"/>
      <c r="F1379" s="7"/>
      <c r="G1379" s="7"/>
      <c r="H1379" s="7"/>
      <c r="I1379" s="7"/>
      <c r="J1379" s="7"/>
      <c r="K1379" s="7"/>
      <c r="L1379" s="7"/>
      <c r="M1379" s="7"/>
      <c r="N1379" s="7"/>
      <c r="O1379" s="7"/>
    </row>
    <row r="1380" spans="1:15" ht="15.5" x14ac:dyDescent="0.35">
      <c r="A1380" s="13"/>
      <c r="B1380" s="7"/>
      <c r="C1380" s="7"/>
      <c r="D1380" s="7"/>
      <c r="E1380" s="7"/>
      <c r="F1380" s="7"/>
      <c r="G1380" s="7"/>
      <c r="H1380" s="7"/>
      <c r="I1380" s="7"/>
      <c r="J1380" s="7"/>
      <c r="K1380" s="7"/>
      <c r="L1380" s="7"/>
      <c r="M1380" s="7"/>
      <c r="N1380" s="7"/>
      <c r="O1380" s="7"/>
    </row>
    <row r="1381" spans="1:15" ht="15.5" x14ac:dyDescent="0.35">
      <c r="A1381" s="13"/>
      <c r="B1381" s="7"/>
      <c r="C1381" s="7"/>
      <c r="D1381" s="7"/>
      <c r="E1381" s="7"/>
      <c r="F1381" s="7"/>
      <c r="G1381" s="7"/>
      <c r="H1381" s="7"/>
      <c r="I1381" s="7"/>
      <c r="J1381" s="7"/>
      <c r="K1381" s="7"/>
      <c r="L1381" s="7"/>
      <c r="M1381" s="7"/>
      <c r="N1381" s="7"/>
      <c r="O1381" s="7"/>
    </row>
    <row r="1382" spans="1:15" ht="15.5" x14ac:dyDescent="0.35">
      <c r="A1382" s="13"/>
      <c r="B1382" s="7"/>
      <c r="C1382" s="7"/>
      <c r="D1382" s="7"/>
      <c r="E1382" s="7"/>
      <c r="F1382" s="7"/>
      <c r="G1382" s="7"/>
      <c r="H1382" s="7"/>
      <c r="I1382" s="7"/>
      <c r="J1382" s="7"/>
      <c r="K1382" s="7"/>
      <c r="L1382" s="7"/>
      <c r="M1382" s="7"/>
      <c r="N1382" s="7"/>
      <c r="O1382" s="7"/>
    </row>
    <row r="1383" spans="1:15" ht="15.5" x14ac:dyDescent="0.35">
      <c r="A1383" s="13"/>
      <c r="B1383" s="7"/>
      <c r="C1383" s="7"/>
      <c r="D1383" s="7"/>
      <c r="E1383" s="7"/>
      <c r="F1383" s="7"/>
      <c r="G1383" s="7"/>
      <c r="H1383" s="7"/>
      <c r="I1383" s="7"/>
      <c r="J1383" s="7"/>
      <c r="K1383" s="7"/>
      <c r="L1383" s="7"/>
      <c r="M1383" s="7"/>
      <c r="N1383" s="7"/>
      <c r="O1383" s="7"/>
    </row>
    <row r="1384" spans="1:15" ht="15.5" x14ac:dyDescent="0.35">
      <c r="A1384" s="13"/>
      <c r="B1384" s="7"/>
      <c r="C1384" s="7"/>
      <c r="D1384" s="7"/>
      <c r="E1384" s="7"/>
      <c r="F1384" s="7"/>
      <c r="G1384" s="7"/>
      <c r="H1384" s="7"/>
      <c r="I1384" s="7"/>
      <c r="J1384" s="7"/>
      <c r="K1384" s="7"/>
      <c r="L1384" s="7"/>
      <c r="M1384" s="7"/>
      <c r="N1384" s="7"/>
      <c r="O1384" s="7"/>
    </row>
    <row r="1385" spans="1:15" ht="15.5" x14ac:dyDescent="0.35">
      <c r="A1385" s="13"/>
      <c r="B1385" s="7"/>
      <c r="C1385" s="7"/>
      <c r="D1385" s="7"/>
      <c r="E1385" s="7"/>
      <c r="F1385" s="7"/>
      <c r="G1385" s="7"/>
      <c r="H1385" s="7"/>
      <c r="I1385" s="7"/>
      <c r="J1385" s="7"/>
      <c r="K1385" s="7"/>
      <c r="L1385" s="7"/>
      <c r="M1385" s="7"/>
      <c r="N1385" s="7"/>
      <c r="O1385" s="7"/>
    </row>
    <row r="1386" spans="1:15" ht="15.5" x14ac:dyDescent="0.35">
      <c r="A1386" s="13"/>
      <c r="B1386" s="7"/>
      <c r="C1386" s="7"/>
      <c r="D1386" s="7"/>
      <c r="E1386" s="7"/>
      <c r="F1386" s="7"/>
      <c r="G1386" s="7"/>
      <c r="H1386" s="7"/>
      <c r="I1386" s="7"/>
      <c r="J1386" s="7"/>
      <c r="K1386" s="7"/>
      <c r="L1386" s="7"/>
      <c r="M1386" s="7"/>
      <c r="N1386" s="7"/>
      <c r="O1386" s="7"/>
    </row>
    <row r="1387" spans="1:15" ht="15.5" x14ac:dyDescent="0.35">
      <c r="A1387" s="13"/>
      <c r="B1387" s="7"/>
      <c r="C1387" s="7"/>
      <c r="D1387" s="7"/>
      <c r="E1387" s="7"/>
      <c r="F1387" s="7"/>
      <c r="G1387" s="7"/>
      <c r="H1387" s="7"/>
      <c r="I1387" s="7"/>
      <c r="J1387" s="7"/>
      <c r="K1387" s="7"/>
      <c r="L1387" s="7"/>
      <c r="M1387" s="7"/>
      <c r="N1387" s="7"/>
      <c r="O1387" s="7"/>
    </row>
    <row r="1388" spans="1:15" ht="15.5" x14ac:dyDescent="0.35">
      <c r="A1388" s="13"/>
      <c r="B1388" s="7"/>
      <c r="C1388" s="7"/>
      <c r="D1388" s="7"/>
      <c r="E1388" s="7"/>
      <c r="F1388" s="7"/>
      <c r="G1388" s="7"/>
      <c r="H1388" s="7"/>
      <c r="I1388" s="7"/>
      <c r="J1388" s="7"/>
      <c r="K1388" s="7"/>
      <c r="L1388" s="7"/>
      <c r="M1388" s="7"/>
      <c r="N1388" s="7"/>
      <c r="O1388" s="7"/>
    </row>
    <row r="1389" spans="1:15" ht="15.5" x14ac:dyDescent="0.35">
      <c r="A1389" s="13"/>
      <c r="B1389" s="7"/>
      <c r="C1389" s="7"/>
      <c r="D1389" s="7"/>
      <c r="E1389" s="7"/>
      <c r="F1389" s="7"/>
      <c r="G1389" s="7"/>
      <c r="H1389" s="7"/>
      <c r="I1389" s="7"/>
      <c r="J1389" s="7"/>
      <c r="K1389" s="7"/>
      <c r="L1389" s="7"/>
      <c r="M1389" s="7"/>
      <c r="N1389" s="7"/>
      <c r="O1389" s="7"/>
    </row>
    <row r="1390" spans="1:15" ht="15.5" x14ac:dyDescent="0.35">
      <c r="A1390" s="13"/>
      <c r="B1390" s="7"/>
      <c r="C1390" s="7"/>
      <c r="D1390" s="7"/>
      <c r="E1390" s="7"/>
      <c r="F1390" s="7"/>
      <c r="G1390" s="7"/>
      <c r="H1390" s="7"/>
      <c r="I1390" s="7"/>
      <c r="J1390" s="7"/>
      <c r="K1390" s="7"/>
      <c r="L1390" s="7"/>
      <c r="M1390" s="7"/>
      <c r="N1390" s="7"/>
      <c r="O1390" s="7"/>
    </row>
    <row r="1391" spans="1:15" ht="15.5" x14ac:dyDescent="0.35">
      <c r="A1391" s="13"/>
      <c r="B1391" s="7"/>
      <c r="C1391" s="7"/>
      <c r="D1391" s="7"/>
      <c r="E1391" s="7"/>
      <c r="F1391" s="7"/>
      <c r="G1391" s="7"/>
      <c r="H1391" s="7"/>
      <c r="I1391" s="7"/>
      <c r="J1391" s="7"/>
      <c r="K1391" s="7"/>
      <c r="L1391" s="7"/>
      <c r="M1391" s="7"/>
      <c r="N1391" s="7"/>
      <c r="O1391" s="7"/>
    </row>
    <row r="1392" spans="1:15" ht="15.5" x14ac:dyDescent="0.35">
      <c r="A1392" s="13"/>
      <c r="B1392" s="7"/>
      <c r="C1392" s="7"/>
      <c r="D1392" s="7"/>
      <c r="E1392" s="7"/>
      <c r="F1392" s="7"/>
      <c r="G1392" s="7"/>
      <c r="H1392" s="7"/>
      <c r="I1392" s="7"/>
      <c r="J1392" s="7"/>
      <c r="K1392" s="7"/>
      <c r="L1392" s="7"/>
      <c r="M1392" s="7"/>
      <c r="N1392" s="7"/>
      <c r="O1392" s="7"/>
    </row>
    <row r="1393" spans="1:15" ht="15.5" x14ac:dyDescent="0.35">
      <c r="A1393" s="13"/>
      <c r="B1393" s="7"/>
      <c r="C1393" s="7"/>
      <c r="D1393" s="7"/>
      <c r="E1393" s="7"/>
      <c r="F1393" s="7"/>
      <c r="G1393" s="7"/>
      <c r="H1393" s="7"/>
      <c r="I1393" s="7"/>
      <c r="J1393" s="7"/>
      <c r="K1393" s="7"/>
      <c r="L1393" s="7"/>
      <c r="M1393" s="7"/>
      <c r="N1393" s="7"/>
      <c r="O1393" s="7"/>
    </row>
    <row r="1394" spans="1:15" ht="15.5" x14ac:dyDescent="0.35">
      <c r="A1394" s="13"/>
      <c r="B1394" s="7"/>
      <c r="C1394" s="7"/>
      <c r="D1394" s="7"/>
      <c r="E1394" s="7"/>
      <c r="F1394" s="7"/>
      <c r="G1394" s="7"/>
      <c r="H1394" s="7"/>
      <c r="I1394" s="7"/>
      <c r="J1394" s="7"/>
      <c r="K1394" s="7"/>
      <c r="L1394" s="7"/>
      <c r="M1394" s="7"/>
      <c r="N1394" s="7"/>
      <c r="O1394" s="7"/>
    </row>
    <row r="1395" spans="1:15" ht="15.5" x14ac:dyDescent="0.35">
      <c r="A1395" s="13"/>
      <c r="B1395" s="7"/>
      <c r="C1395" s="7"/>
      <c r="D1395" s="7"/>
      <c r="E1395" s="7"/>
      <c r="F1395" s="7"/>
      <c r="G1395" s="7"/>
      <c r="H1395" s="7"/>
      <c r="I1395" s="7"/>
      <c r="J1395" s="7"/>
      <c r="K1395" s="7"/>
      <c r="L1395" s="7"/>
      <c r="M1395" s="7"/>
      <c r="N1395" s="7"/>
      <c r="O1395" s="7"/>
    </row>
    <row r="1396" spans="1:15" ht="15.5" x14ac:dyDescent="0.35">
      <c r="A1396" s="13"/>
      <c r="B1396" s="7"/>
      <c r="C1396" s="7"/>
      <c r="D1396" s="7"/>
      <c r="E1396" s="7"/>
      <c r="F1396" s="7"/>
      <c r="G1396" s="7"/>
      <c r="H1396" s="7"/>
      <c r="I1396" s="7"/>
      <c r="J1396" s="7"/>
      <c r="K1396" s="7"/>
      <c r="L1396" s="7"/>
      <c r="M1396" s="7"/>
      <c r="N1396" s="7"/>
      <c r="O1396" s="7"/>
    </row>
    <row r="1397" spans="1:15" ht="15.5" x14ac:dyDescent="0.35">
      <c r="A1397" s="13"/>
      <c r="B1397" s="7"/>
      <c r="C1397" s="7"/>
      <c r="D1397" s="7"/>
      <c r="E1397" s="7"/>
      <c r="F1397" s="7"/>
      <c r="G1397" s="7"/>
      <c r="H1397" s="7"/>
      <c r="I1397" s="7"/>
      <c r="J1397" s="7"/>
      <c r="K1397" s="7"/>
      <c r="L1397" s="7"/>
      <c r="M1397" s="7"/>
      <c r="N1397" s="7"/>
      <c r="O1397" s="7"/>
    </row>
    <row r="1398" spans="1:15" ht="15.5" x14ac:dyDescent="0.35">
      <c r="A1398" s="13"/>
      <c r="B1398" s="7"/>
      <c r="C1398" s="7"/>
      <c r="D1398" s="7"/>
      <c r="E1398" s="7"/>
      <c r="F1398" s="7"/>
      <c r="G1398" s="7"/>
      <c r="H1398" s="7"/>
      <c r="I1398" s="7"/>
      <c r="J1398" s="7"/>
      <c r="K1398" s="7"/>
      <c r="L1398" s="7"/>
      <c r="M1398" s="7"/>
      <c r="N1398" s="7"/>
      <c r="O1398" s="7"/>
    </row>
    <row r="1399" spans="1:15" ht="15.5" x14ac:dyDescent="0.35">
      <c r="A1399" s="13"/>
      <c r="B1399" s="7"/>
      <c r="C1399" s="7"/>
      <c r="D1399" s="7"/>
      <c r="E1399" s="7"/>
      <c r="F1399" s="7"/>
      <c r="G1399" s="7"/>
      <c r="H1399" s="7"/>
      <c r="I1399" s="7"/>
      <c r="J1399" s="7"/>
      <c r="K1399" s="7"/>
      <c r="L1399" s="7"/>
      <c r="M1399" s="7"/>
      <c r="N1399" s="7"/>
      <c r="O1399" s="7"/>
    </row>
    <row r="1400" spans="1:15" ht="15.5" x14ac:dyDescent="0.35">
      <c r="A1400" s="13"/>
      <c r="B1400" s="7"/>
      <c r="C1400" s="7"/>
      <c r="D1400" s="7"/>
      <c r="E1400" s="7"/>
      <c r="F1400" s="7"/>
      <c r="G1400" s="7"/>
      <c r="H1400" s="7"/>
      <c r="I1400" s="7"/>
      <c r="J1400" s="7"/>
      <c r="K1400" s="7"/>
      <c r="L1400" s="7"/>
      <c r="M1400" s="7"/>
      <c r="N1400" s="7"/>
      <c r="O1400" s="7"/>
    </row>
    <row r="1401" spans="1:15" ht="15.5" x14ac:dyDescent="0.35">
      <c r="A1401" s="13"/>
      <c r="B1401" s="7"/>
      <c r="C1401" s="7"/>
      <c r="D1401" s="7"/>
      <c r="E1401" s="7"/>
      <c r="F1401" s="7"/>
      <c r="G1401" s="7"/>
      <c r="H1401" s="7"/>
      <c r="I1401" s="7"/>
      <c r="J1401" s="7"/>
      <c r="K1401" s="7"/>
      <c r="L1401" s="7"/>
      <c r="M1401" s="7"/>
      <c r="N1401" s="7"/>
      <c r="O1401" s="7"/>
    </row>
    <row r="1402" spans="1:15" ht="15.5" x14ac:dyDescent="0.35">
      <c r="A1402" s="13"/>
      <c r="B1402" s="7"/>
      <c r="C1402" s="7"/>
      <c r="D1402" s="7"/>
      <c r="E1402" s="7"/>
      <c r="F1402" s="7"/>
      <c r="G1402" s="7"/>
      <c r="H1402" s="7"/>
      <c r="I1402" s="7"/>
      <c r="J1402" s="7"/>
      <c r="K1402" s="7"/>
      <c r="L1402" s="7"/>
      <c r="M1402" s="7"/>
      <c r="N1402" s="7"/>
      <c r="O1402" s="7"/>
    </row>
    <row r="1403" spans="1:15" ht="15.5" x14ac:dyDescent="0.35">
      <c r="A1403" s="13"/>
      <c r="B1403" s="7"/>
      <c r="C1403" s="7"/>
      <c r="D1403" s="7"/>
      <c r="E1403" s="7"/>
      <c r="F1403" s="7"/>
      <c r="G1403" s="7"/>
      <c r="H1403" s="7"/>
      <c r="I1403" s="7"/>
      <c r="J1403" s="7"/>
      <c r="K1403" s="7"/>
      <c r="L1403" s="7"/>
      <c r="M1403" s="7"/>
      <c r="N1403" s="7"/>
      <c r="O1403" s="7"/>
    </row>
    <row r="1404" spans="1:15" ht="15.5" x14ac:dyDescent="0.35">
      <c r="A1404" s="13"/>
      <c r="B1404" s="7"/>
      <c r="C1404" s="7"/>
      <c r="D1404" s="7"/>
      <c r="E1404" s="7"/>
      <c r="F1404" s="7"/>
      <c r="G1404" s="7"/>
      <c r="H1404" s="7"/>
      <c r="I1404" s="7"/>
      <c r="J1404" s="7"/>
      <c r="K1404" s="7"/>
      <c r="L1404" s="7"/>
      <c r="M1404" s="7"/>
      <c r="N1404" s="7"/>
      <c r="O1404" s="7"/>
    </row>
    <row r="1405" spans="1:15" ht="15.5" x14ac:dyDescent="0.35">
      <c r="A1405" s="13"/>
      <c r="B1405" s="7"/>
      <c r="C1405" s="7"/>
      <c r="D1405" s="7"/>
      <c r="E1405" s="7"/>
      <c r="F1405" s="7"/>
      <c r="G1405" s="7"/>
      <c r="H1405" s="7"/>
      <c r="I1405" s="7"/>
      <c r="J1405" s="7"/>
      <c r="K1405" s="7"/>
      <c r="L1405" s="7"/>
      <c r="M1405" s="7"/>
      <c r="N1405" s="7"/>
      <c r="O1405" s="7"/>
    </row>
    <row r="1406" spans="1:15" ht="15.5" x14ac:dyDescent="0.35">
      <c r="A1406" s="13"/>
      <c r="B1406" s="7"/>
      <c r="C1406" s="7"/>
      <c r="D1406" s="7"/>
      <c r="E1406" s="7"/>
      <c r="F1406" s="7"/>
      <c r="G1406" s="7"/>
      <c r="H1406" s="7"/>
      <c r="I1406" s="7"/>
      <c r="J1406" s="7"/>
      <c r="K1406" s="7"/>
      <c r="L1406" s="7"/>
      <c r="M1406" s="7"/>
      <c r="N1406" s="7"/>
      <c r="O1406" s="7"/>
    </row>
    <row r="1407" spans="1:15" ht="15.5" x14ac:dyDescent="0.35">
      <c r="A1407" s="13"/>
      <c r="B1407" s="7"/>
      <c r="C1407" s="7"/>
      <c r="D1407" s="7"/>
      <c r="E1407" s="7"/>
      <c r="F1407" s="7"/>
      <c r="G1407" s="7"/>
      <c r="H1407" s="7"/>
      <c r="I1407" s="7"/>
      <c r="J1407" s="7"/>
      <c r="K1407" s="7"/>
      <c r="L1407" s="7"/>
      <c r="M1407" s="7"/>
      <c r="N1407" s="7"/>
      <c r="O1407" s="7"/>
    </row>
    <row r="1408" spans="1:15" ht="15.5" x14ac:dyDescent="0.35">
      <c r="A1408" s="13"/>
      <c r="B1408" s="7"/>
      <c r="C1408" s="7"/>
      <c r="D1408" s="7"/>
      <c r="E1408" s="7"/>
      <c r="F1408" s="7"/>
      <c r="G1408" s="7"/>
      <c r="H1408" s="7"/>
      <c r="I1408" s="7"/>
      <c r="J1408" s="7"/>
      <c r="K1408" s="7"/>
      <c r="L1408" s="7"/>
      <c r="M1408" s="7"/>
      <c r="N1408" s="7"/>
      <c r="O1408" s="7"/>
    </row>
    <row r="1409" spans="1:15" ht="15.5" x14ac:dyDescent="0.35">
      <c r="A1409" s="13"/>
      <c r="B1409" s="7"/>
      <c r="C1409" s="7"/>
      <c r="D1409" s="7"/>
      <c r="E1409" s="7"/>
      <c r="F1409" s="7"/>
      <c r="G1409" s="7"/>
      <c r="H1409" s="7"/>
      <c r="I1409" s="7"/>
      <c r="J1409" s="7"/>
      <c r="K1409" s="7"/>
      <c r="L1409" s="7"/>
      <c r="M1409" s="7"/>
      <c r="N1409" s="7"/>
      <c r="O1409" s="7"/>
    </row>
    <row r="1410" spans="1:15" ht="15.5" x14ac:dyDescent="0.35">
      <c r="A1410" s="13"/>
      <c r="B1410" s="7"/>
      <c r="C1410" s="7"/>
      <c r="D1410" s="7"/>
      <c r="E1410" s="7"/>
      <c r="F1410" s="7"/>
      <c r="G1410" s="7"/>
      <c r="H1410" s="7"/>
      <c r="I1410" s="7"/>
      <c r="J1410" s="7"/>
      <c r="K1410" s="7"/>
      <c r="L1410" s="7"/>
      <c r="M1410" s="7"/>
      <c r="N1410" s="7"/>
      <c r="O1410" s="7"/>
    </row>
    <row r="1411" spans="1:15" ht="15.5" x14ac:dyDescent="0.35">
      <c r="A1411" s="13"/>
      <c r="B1411" s="7"/>
      <c r="C1411" s="7"/>
      <c r="D1411" s="7"/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/>
    </row>
    <row r="1412" spans="1:15" ht="15.5" x14ac:dyDescent="0.35">
      <c r="A1412" s="13"/>
      <c r="B1412" s="7"/>
      <c r="C1412" s="7"/>
      <c r="D1412" s="7"/>
      <c r="E1412" s="7"/>
      <c r="F1412" s="7"/>
      <c r="G1412" s="7"/>
      <c r="H1412" s="7"/>
      <c r="I1412" s="7"/>
      <c r="J1412" s="7"/>
      <c r="K1412" s="7"/>
      <c r="L1412" s="7"/>
      <c r="M1412" s="7"/>
      <c r="N1412" s="7"/>
      <c r="O1412" s="7"/>
    </row>
    <row r="1413" spans="1:15" ht="15.5" x14ac:dyDescent="0.35">
      <c r="A1413" s="13"/>
      <c r="B1413" s="7"/>
      <c r="C1413" s="7"/>
      <c r="D1413" s="7"/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/>
    </row>
    <row r="1414" spans="1:15" ht="15.5" x14ac:dyDescent="0.35">
      <c r="A1414" s="13"/>
      <c r="B1414" s="7"/>
      <c r="C1414" s="7"/>
      <c r="D1414" s="7"/>
      <c r="E1414" s="7"/>
      <c r="F1414" s="7"/>
      <c r="G1414" s="7"/>
      <c r="H1414" s="7"/>
      <c r="I1414" s="7"/>
      <c r="J1414" s="7"/>
      <c r="K1414" s="7"/>
      <c r="L1414" s="7"/>
      <c r="M1414" s="7"/>
      <c r="N1414" s="7"/>
      <c r="O1414" s="7"/>
    </row>
    <row r="1415" spans="1:15" ht="15.5" x14ac:dyDescent="0.35">
      <c r="A1415" s="13"/>
      <c r="B1415" s="7"/>
      <c r="C1415" s="7"/>
      <c r="D1415" s="7"/>
      <c r="E1415" s="7"/>
      <c r="F1415" s="7"/>
      <c r="G1415" s="7"/>
      <c r="H1415" s="7"/>
      <c r="I1415" s="7"/>
      <c r="J1415" s="7"/>
      <c r="K1415" s="7"/>
      <c r="L1415" s="7"/>
      <c r="M1415" s="7"/>
      <c r="N1415" s="7"/>
      <c r="O1415" s="7"/>
    </row>
    <row r="1416" spans="1:15" ht="15.5" x14ac:dyDescent="0.35">
      <c r="A1416" s="13"/>
      <c r="B1416" s="7"/>
      <c r="C1416" s="7"/>
      <c r="D1416" s="7"/>
      <c r="E1416" s="7"/>
      <c r="F1416" s="7"/>
      <c r="G1416" s="7"/>
      <c r="H1416" s="7"/>
      <c r="I1416" s="7"/>
      <c r="J1416" s="7"/>
      <c r="K1416" s="7"/>
      <c r="L1416" s="7"/>
      <c r="M1416" s="7"/>
      <c r="N1416" s="7"/>
      <c r="O1416" s="7"/>
    </row>
    <row r="1417" spans="1:15" ht="15.5" x14ac:dyDescent="0.35">
      <c r="A1417" s="13"/>
      <c r="B1417" s="7"/>
      <c r="C1417" s="7"/>
      <c r="D1417" s="7"/>
      <c r="E1417" s="7"/>
      <c r="F1417" s="7"/>
      <c r="G1417" s="7"/>
      <c r="H1417" s="7"/>
      <c r="I1417" s="7"/>
      <c r="J1417" s="7"/>
      <c r="K1417" s="7"/>
      <c r="L1417" s="7"/>
      <c r="M1417" s="7"/>
      <c r="N1417" s="7"/>
      <c r="O1417" s="7"/>
    </row>
    <row r="1418" spans="1:15" ht="15.5" x14ac:dyDescent="0.35">
      <c r="A1418" s="13"/>
      <c r="B1418" s="7"/>
      <c r="C1418" s="7"/>
      <c r="D1418" s="7"/>
      <c r="E1418" s="7"/>
      <c r="F1418" s="7"/>
      <c r="G1418" s="7"/>
      <c r="H1418" s="7"/>
      <c r="I1418" s="7"/>
      <c r="J1418" s="7"/>
      <c r="K1418" s="7"/>
      <c r="L1418" s="7"/>
      <c r="M1418" s="7"/>
      <c r="N1418" s="7"/>
      <c r="O1418" s="7"/>
    </row>
    <row r="1419" spans="1:15" ht="15.5" x14ac:dyDescent="0.35">
      <c r="A1419" s="13"/>
      <c r="B1419" s="7"/>
      <c r="C1419" s="7"/>
      <c r="D1419" s="7"/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/>
    </row>
    <row r="1420" spans="1:15" ht="15.5" x14ac:dyDescent="0.35">
      <c r="A1420" s="13"/>
      <c r="B1420" s="7"/>
      <c r="C1420" s="7"/>
      <c r="D1420" s="7"/>
      <c r="E1420" s="7"/>
      <c r="F1420" s="7"/>
      <c r="G1420" s="7"/>
      <c r="H1420" s="7"/>
      <c r="I1420" s="7"/>
      <c r="J1420" s="7"/>
      <c r="K1420" s="7"/>
      <c r="L1420" s="7"/>
      <c r="M1420" s="7"/>
      <c r="N1420" s="7"/>
      <c r="O1420" s="7"/>
    </row>
    <row r="1421" spans="1:15" ht="15.5" x14ac:dyDescent="0.35">
      <c r="A1421" s="13"/>
      <c r="B1421" s="7"/>
      <c r="C1421" s="7"/>
      <c r="D1421" s="7"/>
      <c r="E1421" s="7"/>
      <c r="F1421" s="7"/>
      <c r="G1421" s="7"/>
      <c r="H1421" s="7"/>
      <c r="I1421" s="7"/>
      <c r="J1421" s="7"/>
      <c r="K1421" s="7"/>
      <c r="L1421" s="7"/>
      <c r="M1421" s="7"/>
      <c r="N1421" s="7"/>
      <c r="O1421" s="7"/>
    </row>
    <row r="1422" spans="1:15" ht="15.5" x14ac:dyDescent="0.35">
      <c r="A1422" s="13"/>
      <c r="B1422" s="7"/>
      <c r="C1422" s="7"/>
      <c r="D1422" s="7"/>
      <c r="E1422" s="7"/>
      <c r="F1422" s="7"/>
      <c r="G1422" s="7"/>
      <c r="H1422" s="7"/>
      <c r="I1422" s="7"/>
      <c r="J1422" s="7"/>
      <c r="K1422" s="7"/>
      <c r="L1422" s="7"/>
      <c r="M1422" s="7"/>
      <c r="N1422" s="7"/>
      <c r="O1422" s="7"/>
    </row>
    <row r="1423" spans="1:15" ht="15.5" x14ac:dyDescent="0.35">
      <c r="A1423" s="13"/>
      <c r="B1423" s="7"/>
      <c r="C1423" s="7"/>
      <c r="D1423" s="7"/>
      <c r="E1423" s="7"/>
      <c r="F1423" s="7"/>
      <c r="G1423" s="7"/>
      <c r="H1423" s="7"/>
      <c r="I1423" s="7"/>
      <c r="J1423" s="7"/>
      <c r="K1423" s="7"/>
      <c r="L1423" s="7"/>
      <c r="M1423" s="7"/>
      <c r="N1423" s="7"/>
      <c r="O1423" s="7"/>
    </row>
    <row r="1424" spans="1:15" ht="15.5" x14ac:dyDescent="0.35">
      <c r="A1424" s="13"/>
      <c r="B1424" s="7"/>
      <c r="C1424" s="7"/>
      <c r="D1424" s="7"/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</row>
    <row r="1425" spans="1:15" ht="15.5" x14ac:dyDescent="0.35">
      <c r="A1425" s="13"/>
      <c r="B1425" s="7"/>
      <c r="C1425" s="7"/>
      <c r="D1425" s="7"/>
      <c r="E1425" s="7"/>
      <c r="F1425" s="7"/>
      <c r="G1425" s="7"/>
      <c r="H1425" s="7"/>
      <c r="I1425" s="7"/>
      <c r="J1425" s="7"/>
      <c r="K1425" s="7"/>
      <c r="L1425" s="7"/>
      <c r="M1425" s="7"/>
      <c r="N1425" s="7"/>
      <c r="O1425" s="7"/>
    </row>
    <row r="1426" spans="1:15" ht="15.5" x14ac:dyDescent="0.35">
      <c r="A1426" s="13"/>
      <c r="B1426" s="7"/>
      <c r="C1426" s="7"/>
      <c r="D1426" s="7"/>
      <c r="E1426" s="7"/>
      <c r="F1426" s="7"/>
      <c r="G1426" s="7"/>
      <c r="H1426" s="7"/>
      <c r="I1426" s="7"/>
      <c r="J1426" s="7"/>
      <c r="K1426" s="7"/>
      <c r="L1426" s="7"/>
      <c r="M1426" s="7"/>
      <c r="N1426" s="7"/>
      <c r="O1426" s="7"/>
    </row>
    <row r="1427" spans="1:15" ht="15.5" x14ac:dyDescent="0.35">
      <c r="A1427" s="13"/>
      <c r="B1427" s="7"/>
      <c r="C1427" s="7"/>
      <c r="D1427" s="7"/>
      <c r="E1427" s="7"/>
      <c r="F1427" s="7"/>
      <c r="G1427" s="7"/>
      <c r="H1427" s="7"/>
      <c r="I1427" s="7"/>
      <c r="J1427" s="7"/>
      <c r="K1427" s="7"/>
      <c r="L1427" s="7"/>
      <c r="M1427" s="7"/>
      <c r="N1427" s="7"/>
      <c r="O1427" s="7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3D677-718E-47FF-B49B-EF2472632BAB}">
  <dimension ref="A1:H275"/>
  <sheetViews>
    <sheetView zoomScale="85" zoomScaleNormal="85" workbookViewId="0">
      <selection sqref="A1:E1"/>
    </sheetView>
  </sheetViews>
  <sheetFormatPr defaultRowHeight="14.5" x14ac:dyDescent="0.35"/>
  <cols>
    <col min="1" max="1" width="12.36328125" customWidth="1"/>
    <col min="2" max="2" width="23.453125" style="9" bestFit="1" customWidth="1"/>
    <col min="3" max="3" width="20.90625" customWidth="1"/>
    <col min="4" max="4" width="14.08984375" style="42" customWidth="1"/>
    <col min="5" max="5" width="13.08984375" style="42" customWidth="1"/>
  </cols>
  <sheetData>
    <row r="1" spans="1:8" s="87" customFormat="1" ht="15.5" x14ac:dyDescent="0.35">
      <c r="A1" s="84" t="s">
        <v>217</v>
      </c>
      <c r="B1" s="84" t="s">
        <v>363</v>
      </c>
      <c r="C1" s="84" t="s">
        <v>364</v>
      </c>
      <c r="D1" s="84" t="s">
        <v>365</v>
      </c>
      <c r="E1" s="84" t="s">
        <v>366</v>
      </c>
    </row>
    <row r="2" spans="1:8" ht="15.5" x14ac:dyDescent="0.35">
      <c r="A2" s="3">
        <v>44105</v>
      </c>
      <c r="B2" s="14">
        <v>0</v>
      </c>
      <c r="C2" s="2">
        <v>0</v>
      </c>
      <c r="D2" s="4">
        <v>0</v>
      </c>
      <c r="E2" s="7">
        <v>0</v>
      </c>
      <c r="F2" s="44"/>
      <c r="G2" s="8"/>
      <c r="H2" s="8"/>
    </row>
    <row r="3" spans="1:8" ht="15.5" x14ac:dyDescent="0.35">
      <c r="A3" s="3">
        <v>44106</v>
      </c>
      <c r="B3" s="14">
        <v>0</v>
      </c>
      <c r="C3" s="2">
        <v>0</v>
      </c>
      <c r="D3" s="4">
        <v>0</v>
      </c>
      <c r="E3" s="7">
        <v>0</v>
      </c>
      <c r="F3" s="44"/>
      <c r="G3" s="8"/>
      <c r="H3" s="44"/>
    </row>
    <row r="4" spans="1:8" ht="15.5" x14ac:dyDescent="0.35">
      <c r="A4" s="3">
        <v>44107</v>
      </c>
      <c r="B4" s="14">
        <v>0</v>
      </c>
      <c r="C4" s="2">
        <v>0</v>
      </c>
      <c r="D4" s="4">
        <v>0</v>
      </c>
      <c r="E4" s="7">
        <v>0</v>
      </c>
      <c r="F4" s="44"/>
      <c r="G4" s="8"/>
      <c r="H4" s="44"/>
    </row>
    <row r="5" spans="1:8" ht="15.5" x14ac:dyDescent="0.35">
      <c r="A5" s="3">
        <v>44108</v>
      </c>
      <c r="B5" s="14">
        <v>0</v>
      </c>
      <c r="C5" s="2">
        <v>0</v>
      </c>
      <c r="D5" s="4">
        <v>0</v>
      </c>
      <c r="E5" s="7">
        <v>0</v>
      </c>
      <c r="F5" s="44"/>
      <c r="G5" s="8"/>
      <c r="H5" s="44"/>
    </row>
    <row r="6" spans="1:8" ht="15.5" x14ac:dyDescent="0.35">
      <c r="A6" s="3">
        <v>44109</v>
      </c>
      <c r="B6" s="14">
        <v>0</v>
      </c>
      <c r="C6" s="2">
        <v>0</v>
      </c>
      <c r="D6" s="4">
        <v>0</v>
      </c>
      <c r="E6" s="7">
        <v>0</v>
      </c>
      <c r="F6" s="44"/>
      <c r="G6" s="8"/>
      <c r="H6" s="44"/>
    </row>
    <row r="7" spans="1:8" ht="15.5" x14ac:dyDescent="0.35">
      <c r="A7" s="3">
        <v>44110</v>
      </c>
      <c r="B7" s="14">
        <v>0</v>
      </c>
      <c r="C7" s="2">
        <v>0</v>
      </c>
      <c r="D7" s="4">
        <v>0</v>
      </c>
      <c r="E7" s="7">
        <v>0</v>
      </c>
      <c r="F7" s="44"/>
      <c r="G7" s="8"/>
      <c r="H7" s="44"/>
    </row>
    <row r="8" spans="1:8" ht="15.5" x14ac:dyDescent="0.35">
      <c r="A8" s="3">
        <v>44111</v>
      </c>
      <c r="B8" s="14">
        <v>0</v>
      </c>
      <c r="C8" s="2">
        <v>0</v>
      </c>
      <c r="D8" s="4">
        <v>0</v>
      </c>
      <c r="E8" s="7">
        <v>0</v>
      </c>
      <c r="F8" s="44"/>
      <c r="G8" s="8"/>
      <c r="H8" s="44"/>
    </row>
    <row r="9" spans="1:8" ht="15.5" x14ac:dyDescent="0.35">
      <c r="A9" s="3">
        <v>44112</v>
      </c>
      <c r="B9" s="14">
        <v>0</v>
      </c>
      <c r="C9" s="2">
        <v>0</v>
      </c>
      <c r="D9" s="4">
        <v>0</v>
      </c>
      <c r="E9" s="7">
        <v>0</v>
      </c>
      <c r="F9" s="44"/>
      <c r="G9" s="8"/>
      <c r="H9" s="44"/>
    </row>
    <row r="10" spans="1:8" ht="15.5" x14ac:dyDescent="0.35">
      <c r="A10" s="3">
        <v>44113</v>
      </c>
      <c r="B10" s="14">
        <v>0</v>
      </c>
      <c r="C10" s="2">
        <v>0.91401552140617781</v>
      </c>
      <c r="D10" s="4">
        <v>0</v>
      </c>
      <c r="E10" s="7">
        <v>0</v>
      </c>
      <c r="F10" s="44"/>
      <c r="G10" s="8"/>
      <c r="H10" s="44"/>
    </row>
    <row r="11" spans="1:8" ht="15.5" x14ac:dyDescent="0.35">
      <c r="A11" s="3">
        <v>44114</v>
      </c>
      <c r="B11" s="14">
        <v>0</v>
      </c>
      <c r="C11" s="2">
        <v>0</v>
      </c>
      <c r="D11" s="4">
        <v>0</v>
      </c>
      <c r="E11" s="7">
        <v>0</v>
      </c>
      <c r="F11" s="44"/>
      <c r="G11" s="8"/>
      <c r="H11" s="44"/>
    </row>
    <row r="12" spans="1:8" ht="15.5" x14ac:dyDescent="0.35">
      <c r="A12" s="3">
        <v>44115</v>
      </c>
      <c r="B12" s="14">
        <v>0</v>
      </c>
      <c r="C12" s="2">
        <v>0</v>
      </c>
      <c r="D12" s="4">
        <v>0</v>
      </c>
      <c r="E12" s="7">
        <v>0</v>
      </c>
      <c r="F12" s="44"/>
      <c r="G12" s="8"/>
      <c r="H12" s="44"/>
    </row>
    <row r="13" spans="1:8" ht="15.5" x14ac:dyDescent="0.35">
      <c r="A13" s="3">
        <v>44116</v>
      </c>
      <c r="B13" s="14">
        <v>0</v>
      </c>
      <c r="C13" s="2">
        <v>0</v>
      </c>
      <c r="D13" s="4">
        <v>0</v>
      </c>
      <c r="E13" s="7">
        <v>0</v>
      </c>
      <c r="F13" s="44"/>
      <c r="G13" s="8"/>
      <c r="H13" s="44"/>
    </row>
    <row r="14" spans="1:8" ht="15.5" x14ac:dyDescent="0.35">
      <c r="A14" s="3">
        <v>44117</v>
      </c>
      <c r="B14" s="14">
        <v>10</v>
      </c>
      <c r="C14" s="2">
        <v>0</v>
      </c>
      <c r="D14" s="4">
        <v>0</v>
      </c>
      <c r="E14" s="7">
        <v>0</v>
      </c>
      <c r="F14" s="44"/>
      <c r="G14" s="8"/>
      <c r="H14" s="44"/>
    </row>
    <row r="15" spans="1:8" ht="15.5" x14ac:dyDescent="0.35">
      <c r="A15" s="3">
        <v>44118</v>
      </c>
      <c r="B15" s="14">
        <v>10</v>
      </c>
      <c r="C15" s="2">
        <v>0.57864756640911397</v>
      </c>
      <c r="D15" s="4">
        <v>0</v>
      </c>
      <c r="E15" s="7">
        <v>0</v>
      </c>
      <c r="F15" s="44"/>
      <c r="G15" s="8"/>
      <c r="H15" s="44"/>
    </row>
    <row r="16" spans="1:8" ht="15.5" x14ac:dyDescent="0.35">
      <c r="A16" s="3">
        <v>44119</v>
      </c>
      <c r="B16" s="14">
        <v>10</v>
      </c>
      <c r="C16" s="2">
        <v>0</v>
      </c>
      <c r="D16" s="4">
        <v>0</v>
      </c>
      <c r="E16" s="7">
        <v>0</v>
      </c>
      <c r="F16" s="44"/>
      <c r="G16" s="8"/>
      <c r="H16" s="44"/>
    </row>
    <row r="17" spans="1:7" ht="15.5" x14ac:dyDescent="0.35">
      <c r="A17" s="3">
        <v>44120</v>
      </c>
      <c r="B17" s="14">
        <v>10</v>
      </c>
      <c r="C17" s="2">
        <v>0</v>
      </c>
      <c r="D17" s="4">
        <v>0</v>
      </c>
      <c r="E17" s="7">
        <v>0</v>
      </c>
      <c r="F17" s="44"/>
      <c r="G17" s="8"/>
    </row>
    <row r="18" spans="1:7" ht="15.5" x14ac:dyDescent="0.35">
      <c r="A18" s="3">
        <v>44121</v>
      </c>
      <c r="B18" s="14">
        <v>0</v>
      </c>
      <c r="C18" s="2">
        <v>0</v>
      </c>
      <c r="D18" s="4">
        <v>0</v>
      </c>
      <c r="E18" s="7">
        <v>0</v>
      </c>
      <c r="F18" s="44"/>
      <c r="G18" s="8"/>
    </row>
    <row r="19" spans="1:7" ht="15.5" x14ac:dyDescent="0.35">
      <c r="A19" s="3">
        <v>44122</v>
      </c>
      <c r="B19" s="14">
        <v>0</v>
      </c>
      <c r="C19" s="2">
        <v>0</v>
      </c>
      <c r="D19" s="4">
        <v>0</v>
      </c>
      <c r="E19" s="7">
        <v>0</v>
      </c>
      <c r="F19" s="44"/>
      <c r="G19" s="8"/>
    </row>
    <row r="20" spans="1:7" ht="15.5" x14ac:dyDescent="0.35">
      <c r="A20" s="3">
        <v>44123</v>
      </c>
      <c r="B20" s="14">
        <v>0</v>
      </c>
      <c r="C20" s="2">
        <v>0</v>
      </c>
      <c r="D20" s="4">
        <v>0</v>
      </c>
      <c r="E20" s="7">
        <v>0</v>
      </c>
      <c r="F20" s="44"/>
      <c r="G20" s="8"/>
    </row>
    <row r="21" spans="1:7" ht="15.5" x14ac:dyDescent="0.35">
      <c r="A21" s="3">
        <v>44124</v>
      </c>
      <c r="B21" s="14">
        <v>10</v>
      </c>
      <c r="C21" s="2">
        <v>0</v>
      </c>
      <c r="D21" s="4">
        <v>0</v>
      </c>
      <c r="E21" s="7">
        <v>0</v>
      </c>
      <c r="F21" s="44"/>
      <c r="G21" s="8"/>
    </row>
    <row r="22" spans="1:7" ht="15.5" x14ac:dyDescent="0.35">
      <c r="A22" s="3">
        <v>44125</v>
      </c>
      <c r="B22" s="14">
        <v>10</v>
      </c>
      <c r="C22" s="2">
        <v>0.55885125020790594</v>
      </c>
      <c r="D22" s="4">
        <v>0</v>
      </c>
      <c r="E22" s="7">
        <v>0</v>
      </c>
      <c r="F22" s="44"/>
      <c r="G22" s="8"/>
    </row>
    <row r="23" spans="1:7" ht="15.5" x14ac:dyDescent="0.35">
      <c r="A23" s="3">
        <v>44126</v>
      </c>
      <c r="B23" s="14">
        <v>10</v>
      </c>
      <c r="C23" s="2">
        <v>0</v>
      </c>
      <c r="D23" s="4">
        <v>0</v>
      </c>
      <c r="E23" s="7">
        <v>0</v>
      </c>
      <c r="F23" s="44"/>
      <c r="G23" s="8"/>
    </row>
    <row r="24" spans="1:7" ht="15.5" x14ac:dyDescent="0.35">
      <c r="A24" s="3">
        <v>44127</v>
      </c>
      <c r="B24" s="14">
        <v>10</v>
      </c>
      <c r="C24" s="2">
        <v>0</v>
      </c>
      <c r="D24" s="4">
        <v>0</v>
      </c>
      <c r="E24" s="7">
        <v>0</v>
      </c>
      <c r="F24" s="44"/>
      <c r="G24" s="8"/>
    </row>
    <row r="25" spans="1:7" ht="15.5" x14ac:dyDescent="0.35">
      <c r="A25" s="3">
        <v>44128</v>
      </c>
      <c r="B25" s="14">
        <v>0</v>
      </c>
      <c r="C25" s="2">
        <v>0</v>
      </c>
      <c r="D25" s="4">
        <v>0</v>
      </c>
      <c r="E25" s="7">
        <v>0</v>
      </c>
      <c r="F25" s="44"/>
      <c r="G25" s="8"/>
    </row>
    <row r="26" spans="1:7" ht="15.5" x14ac:dyDescent="0.35">
      <c r="A26" s="3">
        <v>44129</v>
      </c>
      <c r="B26" s="14">
        <v>0</v>
      </c>
      <c r="C26" s="2">
        <v>0</v>
      </c>
      <c r="D26" s="4">
        <v>0</v>
      </c>
      <c r="E26" s="7">
        <v>0</v>
      </c>
      <c r="F26" s="44"/>
      <c r="G26" s="8"/>
    </row>
    <row r="27" spans="1:7" ht="15.5" x14ac:dyDescent="0.35">
      <c r="A27" s="3">
        <v>44130</v>
      </c>
      <c r="B27" s="14">
        <v>0</v>
      </c>
      <c r="C27" s="2">
        <v>0</v>
      </c>
      <c r="D27" s="4">
        <v>0</v>
      </c>
      <c r="E27" s="7">
        <v>0</v>
      </c>
      <c r="F27" s="44"/>
      <c r="G27" s="8"/>
    </row>
    <row r="28" spans="1:7" ht="15.5" x14ac:dyDescent="0.35">
      <c r="A28" s="3">
        <v>44131</v>
      </c>
      <c r="B28" s="14">
        <v>0</v>
      </c>
      <c r="C28" s="2">
        <v>0</v>
      </c>
      <c r="D28" s="4">
        <v>0</v>
      </c>
      <c r="E28" s="7">
        <v>0</v>
      </c>
      <c r="F28" s="44"/>
      <c r="G28" s="8"/>
    </row>
    <row r="29" spans="1:7" ht="15.5" x14ac:dyDescent="0.35">
      <c r="A29" s="3">
        <v>44132</v>
      </c>
      <c r="B29" s="14">
        <v>10</v>
      </c>
      <c r="C29" s="2">
        <v>0</v>
      </c>
      <c r="D29" s="4">
        <v>0</v>
      </c>
      <c r="E29" s="7">
        <v>0</v>
      </c>
      <c r="F29" s="44"/>
      <c r="G29" s="8"/>
    </row>
    <row r="30" spans="1:7" ht="15.5" x14ac:dyDescent="0.35">
      <c r="A30" s="3">
        <v>44133</v>
      </c>
      <c r="B30" s="14">
        <v>10</v>
      </c>
      <c r="C30" s="2">
        <v>0</v>
      </c>
      <c r="D30" s="4">
        <v>0</v>
      </c>
      <c r="E30" s="7">
        <v>0</v>
      </c>
      <c r="F30" s="44"/>
      <c r="G30" s="8"/>
    </row>
    <row r="31" spans="1:7" ht="15.5" x14ac:dyDescent="0.35">
      <c r="A31" s="3">
        <v>44134</v>
      </c>
      <c r="B31" s="14">
        <v>10</v>
      </c>
      <c r="C31" s="2">
        <v>0</v>
      </c>
      <c r="D31" s="4">
        <v>0</v>
      </c>
      <c r="E31" s="7">
        <v>0</v>
      </c>
      <c r="F31" s="44"/>
      <c r="G31" s="8"/>
    </row>
    <row r="32" spans="1:7" ht="15.5" x14ac:dyDescent="0.35">
      <c r="A32" s="3">
        <v>44135</v>
      </c>
      <c r="B32" s="14">
        <v>0</v>
      </c>
      <c r="C32" s="2">
        <v>0</v>
      </c>
      <c r="D32" s="4">
        <v>0</v>
      </c>
      <c r="E32" s="7">
        <v>0</v>
      </c>
      <c r="F32" s="44"/>
      <c r="G32" s="8"/>
    </row>
    <row r="33" spans="1:7" ht="15.5" x14ac:dyDescent="0.35">
      <c r="A33" s="3">
        <v>44136</v>
      </c>
      <c r="B33" s="14">
        <v>0</v>
      </c>
      <c r="C33" s="2">
        <v>0</v>
      </c>
      <c r="D33" s="4">
        <v>0</v>
      </c>
      <c r="E33" s="7">
        <v>0</v>
      </c>
      <c r="F33" s="44"/>
      <c r="G33" s="8"/>
    </row>
    <row r="34" spans="1:7" ht="15.5" x14ac:dyDescent="0.35">
      <c r="A34" s="3">
        <v>44137</v>
      </c>
      <c r="B34" s="14">
        <v>10</v>
      </c>
      <c r="C34" s="2">
        <v>0</v>
      </c>
      <c r="D34" s="4">
        <v>0</v>
      </c>
      <c r="E34" s="7">
        <v>0</v>
      </c>
      <c r="F34" s="44"/>
      <c r="G34" s="8"/>
    </row>
    <row r="35" spans="1:7" ht="15.5" x14ac:dyDescent="0.35">
      <c r="A35" s="3">
        <v>44138</v>
      </c>
      <c r="B35" s="14">
        <v>10</v>
      </c>
      <c r="C35" s="2">
        <v>0</v>
      </c>
      <c r="D35" s="4">
        <v>0</v>
      </c>
      <c r="E35" s="7">
        <v>0</v>
      </c>
      <c r="F35" s="44"/>
      <c r="G35" s="8"/>
    </row>
    <row r="36" spans="1:7" ht="15.5" x14ac:dyDescent="0.35">
      <c r="A36" s="3">
        <v>44139</v>
      </c>
      <c r="B36" s="14">
        <v>10</v>
      </c>
      <c r="C36" s="2">
        <v>0</v>
      </c>
      <c r="D36" s="4">
        <v>0</v>
      </c>
      <c r="E36" s="7">
        <v>0</v>
      </c>
      <c r="F36" s="44"/>
      <c r="G36" s="8"/>
    </row>
    <row r="37" spans="1:7" ht="15.5" x14ac:dyDescent="0.35">
      <c r="A37" s="3">
        <v>44140</v>
      </c>
      <c r="B37" s="14">
        <v>10</v>
      </c>
      <c r="C37" s="2">
        <v>0</v>
      </c>
      <c r="D37" s="4">
        <v>0</v>
      </c>
      <c r="E37" s="7">
        <v>0</v>
      </c>
      <c r="F37" s="44"/>
      <c r="G37" s="8"/>
    </row>
    <row r="38" spans="1:7" ht="15.5" x14ac:dyDescent="0.35">
      <c r="A38" s="3">
        <v>44141</v>
      </c>
      <c r="B38" s="14">
        <v>0</v>
      </c>
      <c r="C38" s="2">
        <v>0.7431242790358813</v>
      </c>
      <c r="D38" s="4">
        <v>0</v>
      </c>
      <c r="E38" s="7">
        <v>0</v>
      </c>
      <c r="F38" s="44"/>
      <c r="G38" s="8"/>
    </row>
    <row r="39" spans="1:7" ht="15.5" x14ac:dyDescent="0.35">
      <c r="A39" s="3">
        <v>44142</v>
      </c>
      <c r="B39" s="14">
        <v>0</v>
      </c>
      <c r="C39" s="2">
        <v>0</v>
      </c>
      <c r="D39" s="4">
        <v>0</v>
      </c>
      <c r="E39" s="7">
        <v>0</v>
      </c>
      <c r="F39" s="44"/>
      <c r="G39" s="8"/>
    </row>
    <row r="40" spans="1:7" ht="15.5" x14ac:dyDescent="0.35">
      <c r="A40" s="3">
        <v>44143</v>
      </c>
      <c r="B40" s="14">
        <v>0</v>
      </c>
      <c r="C40" s="2">
        <v>0</v>
      </c>
      <c r="D40" s="4">
        <v>0</v>
      </c>
      <c r="E40" s="7">
        <v>0</v>
      </c>
      <c r="F40" s="44"/>
      <c r="G40" s="8"/>
    </row>
    <row r="41" spans="1:7" ht="15.5" x14ac:dyDescent="0.35">
      <c r="A41" s="3">
        <v>44144</v>
      </c>
      <c r="B41" s="14">
        <v>10</v>
      </c>
      <c r="C41" s="2">
        <v>0</v>
      </c>
      <c r="D41" s="4">
        <v>1</v>
      </c>
      <c r="E41" s="7">
        <v>1</v>
      </c>
      <c r="F41" s="44"/>
      <c r="G41" s="8"/>
    </row>
    <row r="42" spans="1:7" ht="15.5" x14ac:dyDescent="0.35">
      <c r="A42" s="3">
        <v>44145</v>
      </c>
      <c r="B42" s="73">
        <v>10</v>
      </c>
      <c r="C42" s="2">
        <v>0</v>
      </c>
      <c r="D42" s="4">
        <v>0</v>
      </c>
      <c r="E42" s="7">
        <v>0</v>
      </c>
      <c r="F42" s="44"/>
      <c r="G42" s="8"/>
    </row>
    <row r="43" spans="1:7" ht="15.5" x14ac:dyDescent="0.35">
      <c r="A43" s="3">
        <v>44146</v>
      </c>
      <c r="B43" s="73">
        <v>10</v>
      </c>
      <c r="C43" s="2">
        <v>0</v>
      </c>
      <c r="D43" s="4">
        <v>0</v>
      </c>
      <c r="E43" s="7">
        <v>0</v>
      </c>
      <c r="F43" s="44"/>
      <c r="G43" s="8"/>
    </row>
    <row r="44" spans="1:7" ht="15.5" x14ac:dyDescent="0.35">
      <c r="A44" s="3">
        <v>44147</v>
      </c>
      <c r="B44" s="73">
        <v>10</v>
      </c>
      <c r="C44" s="2">
        <v>0</v>
      </c>
      <c r="D44" s="4">
        <v>0</v>
      </c>
      <c r="E44" s="7">
        <v>0</v>
      </c>
      <c r="F44" s="44"/>
      <c r="G44" s="8"/>
    </row>
    <row r="45" spans="1:7" ht="15.5" x14ac:dyDescent="0.35">
      <c r="A45" s="3">
        <v>44148</v>
      </c>
      <c r="B45" s="73">
        <v>0</v>
      </c>
      <c r="C45" s="2">
        <v>0</v>
      </c>
      <c r="D45" s="4">
        <v>0</v>
      </c>
      <c r="E45" s="7">
        <v>0</v>
      </c>
      <c r="F45" s="44"/>
      <c r="G45" s="8"/>
    </row>
    <row r="46" spans="1:7" ht="15.5" x14ac:dyDescent="0.35">
      <c r="A46" s="3">
        <v>44149</v>
      </c>
      <c r="B46" s="73">
        <v>0</v>
      </c>
      <c r="C46" s="2">
        <v>0</v>
      </c>
      <c r="D46" s="4">
        <v>0</v>
      </c>
      <c r="E46" s="7">
        <v>0</v>
      </c>
      <c r="F46" s="44"/>
      <c r="G46" s="8"/>
    </row>
    <row r="47" spans="1:7" ht="15.5" x14ac:dyDescent="0.35">
      <c r="A47" s="3">
        <v>44150</v>
      </c>
      <c r="B47" s="14">
        <v>0</v>
      </c>
      <c r="C47" s="2">
        <v>0</v>
      </c>
      <c r="D47" s="4">
        <v>0</v>
      </c>
      <c r="E47" s="7">
        <v>0</v>
      </c>
      <c r="F47" s="44"/>
      <c r="G47" s="8"/>
    </row>
    <row r="48" spans="1:7" ht="15.5" x14ac:dyDescent="0.35">
      <c r="A48" s="3">
        <v>44151</v>
      </c>
      <c r="B48" s="14">
        <v>10</v>
      </c>
      <c r="C48" s="2">
        <v>0</v>
      </c>
      <c r="D48" s="4">
        <v>0</v>
      </c>
      <c r="E48" s="7">
        <v>0</v>
      </c>
      <c r="F48" s="44"/>
      <c r="G48" s="8"/>
    </row>
    <row r="49" spans="1:7" ht="15.5" x14ac:dyDescent="0.35">
      <c r="A49" s="3">
        <v>44152</v>
      </c>
      <c r="B49" s="14">
        <v>10</v>
      </c>
      <c r="C49" s="2">
        <v>0</v>
      </c>
      <c r="D49" s="4">
        <v>0</v>
      </c>
      <c r="E49" s="7">
        <v>0</v>
      </c>
      <c r="F49" s="44"/>
      <c r="G49" s="8"/>
    </row>
    <row r="50" spans="1:7" ht="15.5" x14ac:dyDescent="0.35">
      <c r="A50" s="3">
        <v>44153</v>
      </c>
      <c r="B50" s="14">
        <v>10</v>
      </c>
      <c r="C50" s="2">
        <v>0</v>
      </c>
      <c r="D50" s="4">
        <v>0</v>
      </c>
      <c r="E50" s="7">
        <v>0</v>
      </c>
      <c r="F50" s="44"/>
      <c r="G50" s="8"/>
    </row>
    <row r="51" spans="1:7" ht="15.5" x14ac:dyDescent="0.35">
      <c r="A51" s="3">
        <v>44154</v>
      </c>
      <c r="B51" s="14">
        <v>10</v>
      </c>
      <c r="C51" s="2">
        <v>0</v>
      </c>
      <c r="D51" s="4">
        <v>0</v>
      </c>
      <c r="E51" s="7">
        <v>0</v>
      </c>
      <c r="F51" s="44"/>
      <c r="G51" s="8"/>
    </row>
    <row r="52" spans="1:7" ht="15.5" x14ac:dyDescent="0.35">
      <c r="A52" s="3">
        <v>44155</v>
      </c>
      <c r="B52" s="14">
        <v>10</v>
      </c>
      <c r="C52" s="2">
        <v>0</v>
      </c>
      <c r="D52" s="4">
        <v>0</v>
      </c>
      <c r="E52" s="7">
        <v>0</v>
      </c>
      <c r="F52" s="44"/>
      <c r="G52" s="8"/>
    </row>
    <row r="53" spans="1:7" ht="15.5" x14ac:dyDescent="0.35">
      <c r="A53" s="3">
        <v>44156</v>
      </c>
      <c r="B53" s="14">
        <v>10</v>
      </c>
      <c r="C53" s="2">
        <v>0</v>
      </c>
      <c r="D53" s="4">
        <v>0</v>
      </c>
      <c r="E53" s="7">
        <v>0</v>
      </c>
      <c r="F53" s="44"/>
      <c r="G53" s="8"/>
    </row>
    <row r="54" spans="1:7" ht="15.5" x14ac:dyDescent="0.35">
      <c r="A54" s="3">
        <v>44157</v>
      </c>
      <c r="B54" s="14">
        <v>10</v>
      </c>
      <c r="C54" s="2">
        <v>0</v>
      </c>
      <c r="D54" s="4">
        <v>0</v>
      </c>
      <c r="E54" s="7">
        <v>0</v>
      </c>
      <c r="F54" s="44"/>
      <c r="G54" s="8"/>
    </row>
    <row r="55" spans="1:7" ht="15.5" x14ac:dyDescent="0.35">
      <c r="A55" s="3">
        <v>44158</v>
      </c>
      <c r="B55" s="14">
        <v>10</v>
      </c>
      <c r="C55" s="2">
        <v>0</v>
      </c>
      <c r="D55" s="4">
        <v>0</v>
      </c>
      <c r="E55" s="7">
        <v>0</v>
      </c>
      <c r="F55" s="44"/>
      <c r="G55" s="8"/>
    </row>
    <row r="56" spans="1:7" ht="15.5" x14ac:dyDescent="0.35">
      <c r="A56" s="3">
        <v>44159</v>
      </c>
      <c r="B56" s="14">
        <v>10</v>
      </c>
      <c r="C56" s="2">
        <v>0</v>
      </c>
      <c r="D56" s="4">
        <v>0</v>
      </c>
      <c r="E56" s="7">
        <v>0</v>
      </c>
      <c r="F56" s="44"/>
      <c r="G56" s="8"/>
    </row>
    <row r="57" spans="1:7" ht="15.5" x14ac:dyDescent="0.35">
      <c r="A57" s="3">
        <v>44160</v>
      </c>
      <c r="B57" s="14">
        <v>0</v>
      </c>
      <c r="C57" s="48"/>
      <c r="D57" s="4">
        <v>0</v>
      </c>
      <c r="E57" s="7">
        <v>0</v>
      </c>
      <c r="F57" s="44"/>
      <c r="G57" s="8"/>
    </row>
    <row r="58" spans="1:7" ht="15.5" x14ac:dyDescent="0.35">
      <c r="A58" s="3">
        <v>44161</v>
      </c>
      <c r="B58" s="14">
        <v>0</v>
      </c>
      <c r="C58" s="48"/>
      <c r="D58" s="4">
        <v>0</v>
      </c>
      <c r="E58" s="7">
        <v>0</v>
      </c>
      <c r="F58" s="44"/>
      <c r="G58" s="8"/>
    </row>
    <row r="59" spans="1:7" ht="15.5" x14ac:dyDescent="0.35">
      <c r="A59" s="3">
        <v>44162</v>
      </c>
      <c r="B59" s="14">
        <v>0</v>
      </c>
      <c r="C59" s="48"/>
      <c r="D59" s="4">
        <v>0</v>
      </c>
      <c r="E59" s="7">
        <v>0</v>
      </c>
      <c r="F59" s="44"/>
      <c r="G59" s="8"/>
    </row>
    <row r="60" spans="1:7" ht="15.5" x14ac:dyDescent="0.35">
      <c r="A60" s="3">
        <v>44163</v>
      </c>
      <c r="B60" s="14">
        <v>0</v>
      </c>
      <c r="C60" s="2">
        <v>0.46484935437589675</v>
      </c>
      <c r="D60" s="4">
        <v>0</v>
      </c>
      <c r="E60" s="7">
        <v>0</v>
      </c>
      <c r="F60" s="44"/>
      <c r="G60" s="8"/>
    </row>
    <row r="61" spans="1:7" ht="15.5" x14ac:dyDescent="0.35">
      <c r="A61" s="3">
        <v>44164</v>
      </c>
      <c r="B61" s="14">
        <v>0</v>
      </c>
      <c r="C61" s="2">
        <v>0</v>
      </c>
      <c r="D61" s="4">
        <v>0</v>
      </c>
      <c r="E61" s="7">
        <v>0</v>
      </c>
      <c r="F61" s="44"/>
      <c r="G61" s="8"/>
    </row>
    <row r="62" spans="1:7" ht="15.5" x14ac:dyDescent="0.35">
      <c r="A62" s="3">
        <v>44165</v>
      </c>
      <c r="B62" s="14">
        <v>0</v>
      </c>
      <c r="C62" s="2">
        <v>0</v>
      </c>
      <c r="D62" s="4">
        <v>0</v>
      </c>
      <c r="E62" s="7">
        <v>0</v>
      </c>
      <c r="F62" s="44"/>
      <c r="G62" s="8"/>
    </row>
    <row r="63" spans="1:7" ht="15.5" x14ac:dyDescent="0.35">
      <c r="A63" s="3">
        <v>44166</v>
      </c>
      <c r="B63" s="73">
        <v>10</v>
      </c>
      <c r="C63" s="2">
        <v>0</v>
      </c>
      <c r="D63" s="4">
        <v>0</v>
      </c>
      <c r="E63" s="7">
        <v>0</v>
      </c>
      <c r="F63" s="44"/>
      <c r="G63" s="8"/>
    </row>
    <row r="64" spans="1:7" ht="15.5" x14ac:dyDescent="0.35">
      <c r="A64" s="3">
        <v>44167</v>
      </c>
      <c r="B64" s="73">
        <v>10</v>
      </c>
      <c r="C64" s="2">
        <v>0</v>
      </c>
      <c r="D64" s="4">
        <v>0</v>
      </c>
      <c r="E64" s="7">
        <v>0</v>
      </c>
      <c r="F64" s="44"/>
      <c r="G64" s="8"/>
    </row>
    <row r="65" spans="1:7" ht="15.5" x14ac:dyDescent="0.35">
      <c r="A65" s="3">
        <v>44168</v>
      </c>
      <c r="B65" s="73">
        <v>10</v>
      </c>
      <c r="C65" s="2">
        <v>0</v>
      </c>
      <c r="D65" s="4">
        <v>0</v>
      </c>
      <c r="E65" s="7">
        <v>0</v>
      </c>
      <c r="F65" s="44"/>
      <c r="G65" s="8"/>
    </row>
    <row r="66" spans="1:7" ht="15.5" x14ac:dyDescent="0.35">
      <c r="A66" s="3">
        <v>44169</v>
      </c>
      <c r="B66" s="73">
        <v>10</v>
      </c>
      <c r="C66" s="2">
        <v>0</v>
      </c>
      <c r="D66" s="4">
        <v>0</v>
      </c>
      <c r="E66" s="7">
        <v>0</v>
      </c>
      <c r="F66" s="44"/>
      <c r="G66" s="8"/>
    </row>
    <row r="67" spans="1:7" ht="15.5" x14ac:dyDescent="0.35">
      <c r="A67" s="3">
        <v>44170</v>
      </c>
      <c r="B67" s="73">
        <v>10</v>
      </c>
      <c r="C67" s="4">
        <v>0</v>
      </c>
      <c r="D67" s="4">
        <v>0</v>
      </c>
      <c r="E67" s="7">
        <v>0</v>
      </c>
      <c r="F67" s="44"/>
      <c r="G67" s="8"/>
    </row>
    <row r="68" spans="1:7" ht="15.5" x14ac:dyDescent="0.35">
      <c r="A68" s="3">
        <v>44171</v>
      </c>
      <c r="B68" s="73">
        <v>10</v>
      </c>
      <c r="C68" s="2">
        <v>0</v>
      </c>
      <c r="D68" s="4">
        <v>0</v>
      </c>
      <c r="E68" s="7">
        <v>0</v>
      </c>
      <c r="F68" s="44"/>
      <c r="G68" s="8"/>
    </row>
    <row r="69" spans="1:7" ht="15.5" x14ac:dyDescent="0.35">
      <c r="A69" s="3">
        <v>44172</v>
      </c>
      <c r="B69" s="73">
        <v>10</v>
      </c>
      <c r="C69" s="2">
        <v>0</v>
      </c>
      <c r="D69" s="4">
        <v>0</v>
      </c>
      <c r="E69" s="7">
        <v>0</v>
      </c>
      <c r="F69" s="44"/>
      <c r="G69" s="8"/>
    </row>
    <row r="70" spans="1:7" ht="15.5" x14ac:dyDescent="0.35">
      <c r="A70" s="3">
        <v>44173</v>
      </c>
      <c r="B70" s="73">
        <v>10</v>
      </c>
      <c r="C70" s="2">
        <v>0</v>
      </c>
      <c r="D70" s="4">
        <v>0</v>
      </c>
      <c r="E70" s="7">
        <v>0</v>
      </c>
      <c r="F70" s="44"/>
      <c r="G70" s="8"/>
    </row>
    <row r="71" spans="1:7" ht="15.5" x14ac:dyDescent="0.35">
      <c r="A71" s="3">
        <v>44174</v>
      </c>
      <c r="B71" s="73">
        <v>10</v>
      </c>
      <c r="C71" s="2">
        <v>0</v>
      </c>
      <c r="D71" s="4">
        <v>0</v>
      </c>
      <c r="E71" s="7">
        <v>0</v>
      </c>
      <c r="F71" s="44"/>
      <c r="G71" s="8"/>
    </row>
    <row r="72" spans="1:7" ht="15.5" x14ac:dyDescent="0.35">
      <c r="A72" s="3">
        <v>44175</v>
      </c>
      <c r="B72" s="73">
        <v>10</v>
      </c>
      <c r="C72" s="2">
        <v>0</v>
      </c>
      <c r="D72" s="4">
        <v>0</v>
      </c>
      <c r="E72" s="7">
        <v>0</v>
      </c>
      <c r="F72" s="44"/>
      <c r="G72" s="8"/>
    </row>
    <row r="73" spans="1:7" ht="15.5" x14ac:dyDescent="0.35">
      <c r="A73" s="3">
        <v>44176</v>
      </c>
      <c r="B73" s="73">
        <v>10</v>
      </c>
      <c r="C73" s="2">
        <v>0</v>
      </c>
      <c r="D73" s="4">
        <v>0</v>
      </c>
      <c r="E73" s="7">
        <v>0</v>
      </c>
      <c r="F73" s="44"/>
      <c r="G73" s="8"/>
    </row>
    <row r="74" spans="1:7" ht="15.5" x14ac:dyDescent="0.35">
      <c r="A74" s="3">
        <v>44177</v>
      </c>
      <c r="B74" s="73">
        <v>10</v>
      </c>
      <c r="C74" s="30">
        <v>0</v>
      </c>
      <c r="D74" s="4">
        <v>0</v>
      </c>
      <c r="E74" s="7">
        <v>0</v>
      </c>
      <c r="F74" s="44"/>
      <c r="G74" s="8"/>
    </row>
    <row r="75" spans="1:7" ht="15.5" x14ac:dyDescent="0.35">
      <c r="A75" s="3">
        <v>44178</v>
      </c>
      <c r="B75" s="73">
        <v>10</v>
      </c>
      <c r="C75" s="2">
        <v>0</v>
      </c>
      <c r="D75" s="4">
        <v>0</v>
      </c>
      <c r="E75" s="7">
        <v>0</v>
      </c>
      <c r="F75" s="44"/>
      <c r="G75" s="8"/>
    </row>
    <row r="76" spans="1:7" ht="15.5" x14ac:dyDescent="0.35">
      <c r="A76" s="3">
        <v>44179</v>
      </c>
      <c r="B76" s="73">
        <v>10</v>
      </c>
      <c r="C76" s="2">
        <v>0</v>
      </c>
      <c r="D76" s="4">
        <v>0</v>
      </c>
      <c r="E76" s="7">
        <v>0</v>
      </c>
      <c r="F76" s="44"/>
      <c r="G76" s="8"/>
    </row>
    <row r="77" spans="1:7" ht="15.5" x14ac:dyDescent="0.35">
      <c r="A77" s="3">
        <v>44180</v>
      </c>
      <c r="B77" s="73">
        <v>10</v>
      </c>
      <c r="C77" s="2">
        <v>0</v>
      </c>
      <c r="D77" s="4">
        <v>0</v>
      </c>
      <c r="E77" s="7">
        <v>0</v>
      </c>
      <c r="F77" s="44"/>
      <c r="G77" s="8"/>
    </row>
    <row r="78" spans="1:7" ht="15.5" x14ac:dyDescent="0.35">
      <c r="A78" s="3">
        <v>44181</v>
      </c>
      <c r="B78" s="73">
        <v>10</v>
      </c>
      <c r="C78" s="2">
        <v>0</v>
      </c>
      <c r="D78" s="4">
        <v>0</v>
      </c>
      <c r="E78" s="7">
        <v>0</v>
      </c>
      <c r="F78" s="44"/>
      <c r="G78" s="8"/>
    </row>
    <row r="79" spans="1:7" ht="15.5" x14ac:dyDescent="0.35">
      <c r="A79" s="3">
        <v>44182</v>
      </c>
      <c r="B79" s="73">
        <v>10</v>
      </c>
      <c r="C79" s="2">
        <v>0</v>
      </c>
      <c r="D79" s="4">
        <v>0</v>
      </c>
      <c r="E79" s="7">
        <v>0</v>
      </c>
      <c r="F79" s="44"/>
      <c r="G79" s="8"/>
    </row>
    <row r="80" spans="1:7" ht="15.5" x14ac:dyDescent="0.35">
      <c r="A80" s="3">
        <v>44183</v>
      </c>
      <c r="B80" s="73">
        <v>10</v>
      </c>
      <c r="C80" s="2">
        <v>0</v>
      </c>
      <c r="D80" s="4">
        <v>0</v>
      </c>
      <c r="E80" s="7">
        <v>0</v>
      </c>
      <c r="F80" s="44"/>
      <c r="G80" s="8"/>
    </row>
    <row r="81" spans="1:7" ht="15.5" x14ac:dyDescent="0.35">
      <c r="A81" s="3">
        <v>44184</v>
      </c>
      <c r="B81" s="73">
        <v>10</v>
      </c>
      <c r="C81" s="2">
        <v>0</v>
      </c>
      <c r="D81" s="4">
        <v>0</v>
      </c>
      <c r="E81" s="7">
        <v>0</v>
      </c>
      <c r="F81" s="44"/>
      <c r="G81" s="8"/>
    </row>
    <row r="82" spans="1:7" ht="15.5" x14ac:dyDescent="0.35">
      <c r="A82" s="3">
        <v>44185</v>
      </c>
      <c r="B82" s="73">
        <v>10</v>
      </c>
      <c r="C82" s="2">
        <v>0</v>
      </c>
      <c r="D82" s="4">
        <v>0</v>
      </c>
      <c r="E82" s="7">
        <v>0</v>
      </c>
      <c r="F82" s="44"/>
      <c r="G82" s="8"/>
    </row>
    <row r="83" spans="1:7" ht="15.5" x14ac:dyDescent="0.35">
      <c r="A83" s="3">
        <v>44186</v>
      </c>
      <c r="B83" s="73">
        <v>10</v>
      </c>
      <c r="C83" s="2">
        <v>0</v>
      </c>
      <c r="D83" s="4">
        <v>0</v>
      </c>
      <c r="E83" s="7">
        <v>0</v>
      </c>
      <c r="F83" s="44"/>
      <c r="G83" s="8"/>
    </row>
    <row r="84" spans="1:7" ht="15.5" x14ac:dyDescent="0.35">
      <c r="A84" s="3">
        <v>44187</v>
      </c>
      <c r="B84" s="73">
        <v>10</v>
      </c>
      <c r="C84" s="2">
        <v>1.061019438111064</v>
      </c>
      <c r="D84" s="4">
        <v>0</v>
      </c>
      <c r="E84" s="7">
        <v>0</v>
      </c>
      <c r="F84" s="44"/>
      <c r="G84" s="8"/>
    </row>
    <row r="85" spans="1:7" ht="15.5" x14ac:dyDescent="0.35">
      <c r="A85" s="3">
        <v>44188</v>
      </c>
      <c r="B85" s="73">
        <v>10</v>
      </c>
      <c r="C85" s="2">
        <v>0</v>
      </c>
      <c r="D85" s="4">
        <v>0</v>
      </c>
      <c r="E85" s="7">
        <v>0</v>
      </c>
      <c r="F85" s="44"/>
      <c r="G85" s="8"/>
    </row>
    <row r="86" spans="1:7" ht="15.5" x14ac:dyDescent="0.35">
      <c r="A86" s="3">
        <v>44189</v>
      </c>
      <c r="B86" s="73">
        <v>10</v>
      </c>
      <c r="C86" s="48"/>
      <c r="D86" s="4">
        <v>0</v>
      </c>
      <c r="E86" s="7">
        <v>0</v>
      </c>
      <c r="F86" s="44"/>
      <c r="G86" s="8"/>
    </row>
    <row r="87" spans="1:7" ht="15.5" x14ac:dyDescent="0.35">
      <c r="A87" s="3">
        <v>44190</v>
      </c>
      <c r="B87" s="73">
        <v>10</v>
      </c>
      <c r="C87" s="48"/>
      <c r="D87" s="4">
        <v>0</v>
      </c>
      <c r="E87" s="7">
        <v>0</v>
      </c>
      <c r="F87" s="44"/>
      <c r="G87" s="8"/>
    </row>
    <row r="88" spans="1:7" ht="15.5" x14ac:dyDescent="0.35">
      <c r="A88" s="3">
        <v>44191</v>
      </c>
      <c r="B88" s="73">
        <v>10</v>
      </c>
      <c r="C88" s="2">
        <v>0.38059877601749453</v>
      </c>
      <c r="D88" s="4">
        <v>0</v>
      </c>
      <c r="E88" s="7">
        <v>0</v>
      </c>
      <c r="F88" s="44"/>
      <c r="G88" s="8"/>
    </row>
    <row r="89" spans="1:7" ht="15.5" x14ac:dyDescent="0.35">
      <c r="A89" s="3">
        <v>44192</v>
      </c>
      <c r="B89" s="73">
        <v>10</v>
      </c>
      <c r="C89" s="2">
        <v>0</v>
      </c>
      <c r="D89" s="4">
        <v>0</v>
      </c>
      <c r="E89" s="7">
        <v>0</v>
      </c>
      <c r="F89" s="44"/>
      <c r="G89" s="8"/>
    </row>
    <row r="90" spans="1:7" ht="15.5" x14ac:dyDescent="0.35">
      <c r="A90" s="3">
        <v>44193</v>
      </c>
      <c r="B90" s="73">
        <v>10</v>
      </c>
      <c r="C90" s="2">
        <v>0</v>
      </c>
      <c r="D90" s="4">
        <v>0</v>
      </c>
      <c r="E90" s="7">
        <v>0</v>
      </c>
      <c r="F90" s="44"/>
      <c r="G90" s="8"/>
    </row>
    <row r="91" spans="1:7" ht="15.5" x14ac:dyDescent="0.35">
      <c r="A91" s="3">
        <v>44194</v>
      </c>
      <c r="B91" s="73">
        <v>10</v>
      </c>
      <c r="C91" s="2">
        <v>0</v>
      </c>
      <c r="D91" s="4">
        <v>0</v>
      </c>
      <c r="E91" s="7">
        <v>0</v>
      </c>
      <c r="F91" s="44"/>
      <c r="G91" s="8"/>
    </row>
    <row r="92" spans="1:7" ht="15.5" x14ac:dyDescent="0.35">
      <c r="A92" s="3">
        <v>44195</v>
      </c>
      <c r="B92" s="73">
        <v>10</v>
      </c>
      <c r="C92" s="2">
        <v>0</v>
      </c>
      <c r="D92" s="4">
        <v>0</v>
      </c>
      <c r="E92" s="7">
        <v>0</v>
      </c>
      <c r="F92" s="44"/>
      <c r="G92" s="8"/>
    </row>
    <row r="93" spans="1:7" ht="15.5" x14ac:dyDescent="0.35">
      <c r="A93" s="3">
        <v>44196</v>
      </c>
      <c r="B93" s="73">
        <v>10</v>
      </c>
      <c r="C93" s="2">
        <v>0</v>
      </c>
      <c r="D93" s="4">
        <v>0</v>
      </c>
      <c r="E93" s="7">
        <v>0</v>
      </c>
      <c r="F93" s="44"/>
      <c r="G93" s="8"/>
    </row>
    <row r="94" spans="1:7" ht="15.5" x14ac:dyDescent="0.35">
      <c r="A94" s="3">
        <v>44197</v>
      </c>
      <c r="B94" s="73">
        <v>10</v>
      </c>
      <c r="C94" s="2">
        <v>0</v>
      </c>
      <c r="D94" s="4"/>
      <c r="E94" s="7"/>
      <c r="F94" s="44"/>
      <c r="G94" s="8"/>
    </row>
    <row r="95" spans="1:7" ht="15.5" x14ac:dyDescent="0.35">
      <c r="A95" s="3">
        <v>44198</v>
      </c>
      <c r="B95" s="73">
        <v>10</v>
      </c>
      <c r="C95" s="2">
        <v>0</v>
      </c>
      <c r="D95" s="4"/>
      <c r="E95" s="7"/>
      <c r="F95" s="44"/>
      <c r="G95" s="8"/>
    </row>
    <row r="96" spans="1:7" ht="15.5" x14ac:dyDescent="0.35">
      <c r="A96" s="3">
        <v>44199</v>
      </c>
      <c r="B96" s="73">
        <v>10</v>
      </c>
      <c r="C96" s="2">
        <v>0</v>
      </c>
      <c r="D96" s="4"/>
      <c r="E96" s="7"/>
      <c r="F96" s="44"/>
      <c r="G96" s="8"/>
    </row>
    <row r="97" spans="1:7" ht="15.5" x14ac:dyDescent="0.35">
      <c r="A97" s="3">
        <v>44200</v>
      </c>
      <c r="B97" s="73">
        <v>10</v>
      </c>
      <c r="C97" s="2">
        <v>0</v>
      </c>
      <c r="D97" s="4"/>
      <c r="E97" s="7"/>
      <c r="F97" s="44"/>
      <c r="G97" s="8"/>
    </row>
    <row r="98" spans="1:7" ht="15.5" x14ac:dyDescent="0.35">
      <c r="A98" s="3">
        <v>44201</v>
      </c>
      <c r="B98" s="73">
        <v>10</v>
      </c>
      <c r="C98" s="1">
        <v>0</v>
      </c>
      <c r="D98" s="4"/>
      <c r="E98" s="7"/>
      <c r="F98" s="44"/>
      <c r="G98" s="8"/>
    </row>
    <row r="99" spans="1:7" ht="15.5" x14ac:dyDescent="0.35">
      <c r="A99" s="3">
        <v>44202</v>
      </c>
      <c r="B99" s="73">
        <v>10</v>
      </c>
      <c r="C99" s="1">
        <v>0</v>
      </c>
      <c r="D99" s="4"/>
      <c r="E99" s="7"/>
      <c r="F99" s="44"/>
      <c r="G99" s="8"/>
    </row>
    <row r="100" spans="1:7" ht="15.5" x14ac:dyDescent="0.35">
      <c r="A100" s="3">
        <v>44203</v>
      </c>
      <c r="B100" s="73">
        <v>10</v>
      </c>
      <c r="C100" s="2">
        <v>0</v>
      </c>
      <c r="D100" s="4"/>
      <c r="E100" s="7"/>
      <c r="F100" s="44"/>
      <c r="G100" s="8"/>
    </row>
    <row r="101" spans="1:7" ht="15.5" x14ac:dyDescent="0.35">
      <c r="A101" s="3">
        <v>44204</v>
      </c>
      <c r="B101" s="73">
        <v>10</v>
      </c>
      <c r="C101" s="2">
        <v>0</v>
      </c>
      <c r="D101" s="4"/>
      <c r="E101" s="7"/>
      <c r="F101" s="44"/>
      <c r="G101" s="8"/>
    </row>
    <row r="102" spans="1:7" ht="15.5" x14ac:dyDescent="0.35">
      <c r="A102" s="3">
        <v>44205</v>
      </c>
      <c r="B102" s="73">
        <v>10</v>
      </c>
      <c r="C102" s="2">
        <v>1.3314840499306519</v>
      </c>
      <c r="D102" s="4"/>
      <c r="E102" s="7"/>
      <c r="F102" s="44"/>
      <c r="G102" s="8"/>
    </row>
    <row r="103" spans="1:7" ht="15.5" x14ac:dyDescent="0.35">
      <c r="A103" s="3">
        <v>44206</v>
      </c>
      <c r="B103" s="73">
        <v>10</v>
      </c>
      <c r="C103" s="2">
        <v>1.3720819437827538</v>
      </c>
      <c r="D103" s="4"/>
      <c r="E103" s="7"/>
      <c r="F103" s="44"/>
      <c r="G103" s="8"/>
    </row>
    <row r="104" spans="1:7" ht="15.5" x14ac:dyDescent="0.35">
      <c r="A104" s="3">
        <v>44207</v>
      </c>
      <c r="B104" s="73">
        <v>10</v>
      </c>
      <c r="C104" s="2">
        <v>0</v>
      </c>
      <c r="D104" s="4"/>
      <c r="E104" s="7"/>
      <c r="F104" s="44"/>
      <c r="G104" s="8"/>
    </row>
    <row r="105" spans="1:7" ht="15.5" x14ac:dyDescent="0.35">
      <c r="A105" s="3">
        <v>44208</v>
      </c>
      <c r="B105" s="73">
        <v>10</v>
      </c>
      <c r="C105" s="2">
        <v>0</v>
      </c>
      <c r="D105" s="4"/>
      <c r="E105" s="7"/>
      <c r="F105" s="44"/>
      <c r="G105" s="8"/>
    </row>
    <row r="106" spans="1:7" ht="15.5" x14ac:dyDescent="0.35">
      <c r="A106" s="3">
        <v>44209</v>
      </c>
      <c r="B106" s="73">
        <v>10</v>
      </c>
      <c r="C106" s="2">
        <v>0.94358462306540203</v>
      </c>
      <c r="D106" s="4"/>
      <c r="E106" s="7"/>
      <c r="F106" s="44"/>
      <c r="G106" s="8"/>
    </row>
    <row r="107" spans="1:7" ht="15.5" x14ac:dyDescent="0.35">
      <c r="A107" s="3">
        <v>44210</v>
      </c>
      <c r="B107" s="73">
        <v>10</v>
      </c>
      <c r="C107" s="2">
        <v>0.8686909310275488</v>
      </c>
      <c r="D107" s="4"/>
      <c r="E107" s="7"/>
      <c r="F107" s="44"/>
      <c r="G107" s="8"/>
    </row>
    <row r="108" spans="1:7" ht="15.5" x14ac:dyDescent="0.35">
      <c r="A108" s="3">
        <v>44211</v>
      </c>
      <c r="B108" s="73">
        <v>10</v>
      </c>
      <c r="C108" s="2">
        <v>0</v>
      </c>
      <c r="D108" s="4"/>
      <c r="E108" s="7"/>
      <c r="F108" s="44"/>
      <c r="G108" s="8"/>
    </row>
    <row r="109" spans="1:7" ht="15.5" x14ac:dyDescent="0.35">
      <c r="A109" s="3">
        <v>44212</v>
      </c>
      <c r="B109" s="73">
        <v>10</v>
      </c>
      <c r="C109" s="2">
        <v>0</v>
      </c>
      <c r="D109" s="4"/>
      <c r="E109" s="7"/>
      <c r="F109" s="44"/>
      <c r="G109" s="8"/>
    </row>
    <row r="110" spans="1:7" ht="15.5" x14ac:dyDescent="0.35">
      <c r="A110" s="3">
        <v>44213</v>
      </c>
      <c r="B110" s="73">
        <v>10</v>
      </c>
      <c r="C110" s="2">
        <v>0</v>
      </c>
      <c r="D110" s="4"/>
      <c r="E110" s="7"/>
      <c r="F110" s="44"/>
      <c r="G110" s="8"/>
    </row>
    <row r="111" spans="1:7" ht="15.5" x14ac:dyDescent="0.35">
      <c r="A111" s="3">
        <v>44214</v>
      </c>
      <c r="B111" s="73">
        <v>10</v>
      </c>
      <c r="C111" s="2">
        <v>0</v>
      </c>
      <c r="D111" s="4"/>
      <c r="E111" s="7"/>
      <c r="F111" s="44"/>
      <c r="G111" s="8"/>
    </row>
    <row r="112" spans="1:7" ht="15.5" x14ac:dyDescent="0.35">
      <c r="A112" s="3">
        <v>44215</v>
      </c>
      <c r="B112" s="73">
        <v>10</v>
      </c>
      <c r="C112" s="2">
        <v>0</v>
      </c>
      <c r="D112" s="4"/>
      <c r="E112" s="7"/>
      <c r="F112" s="44"/>
      <c r="G112" s="8"/>
    </row>
    <row r="113" spans="1:7" ht="15.5" x14ac:dyDescent="0.35">
      <c r="A113" s="3">
        <v>44216</v>
      </c>
      <c r="B113" s="73">
        <v>10</v>
      </c>
      <c r="C113" s="2">
        <v>0</v>
      </c>
      <c r="D113" s="4"/>
      <c r="E113" s="7"/>
      <c r="F113" s="44"/>
      <c r="G113" s="8"/>
    </row>
    <row r="114" spans="1:7" ht="15.5" x14ac:dyDescent="0.35">
      <c r="A114" s="3">
        <v>44217</v>
      </c>
      <c r="B114" s="73">
        <v>10</v>
      </c>
      <c r="C114" s="2">
        <v>0</v>
      </c>
      <c r="D114" s="4"/>
      <c r="E114" s="7"/>
      <c r="F114" s="44"/>
      <c r="G114" s="8"/>
    </row>
    <row r="115" spans="1:7" ht="15.5" x14ac:dyDescent="0.35">
      <c r="A115" s="3">
        <v>44218</v>
      </c>
      <c r="B115" s="73">
        <v>10</v>
      </c>
      <c r="C115" s="2">
        <v>0</v>
      </c>
      <c r="D115" s="4"/>
      <c r="E115" s="7"/>
      <c r="F115" s="44"/>
      <c r="G115" s="8"/>
    </row>
    <row r="116" spans="1:7" ht="15.5" x14ac:dyDescent="0.35">
      <c r="A116" s="3">
        <v>44219</v>
      </c>
      <c r="B116" s="73">
        <v>10</v>
      </c>
      <c r="C116" s="2">
        <v>0</v>
      </c>
      <c r="D116" s="4"/>
      <c r="E116" s="7"/>
      <c r="F116" s="44"/>
      <c r="G116" s="8"/>
    </row>
    <row r="117" spans="1:7" ht="15.5" x14ac:dyDescent="0.35">
      <c r="A117" s="3">
        <v>44220</v>
      </c>
      <c r="B117" s="73">
        <v>10</v>
      </c>
      <c r="C117" s="2">
        <v>0</v>
      </c>
      <c r="D117" s="4"/>
      <c r="E117" s="7"/>
      <c r="F117" s="44"/>
      <c r="G117" s="8"/>
    </row>
    <row r="118" spans="1:7" ht="15.5" x14ac:dyDescent="0.35">
      <c r="A118" s="3">
        <v>44221</v>
      </c>
      <c r="B118" s="73">
        <v>10</v>
      </c>
      <c r="C118" s="2">
        <v>0</v>
      </c>
      <c r="D118" s="4"/>
      <c r="E118" s="7"/>
      <c r="F118" s="44"/>
      <c r="G118" s="8"/>
    </row>
    <row r="119" spans="1:7" ht="15.5" x14ac:dyDescent="0.35">
      <c r="A119" s="3">
        <v>44222</v>
      </c>
      <c r="B119" s="73">
        <v>10</v>
      </c>
      <c r="C119" s="2">
        <v>0</v>
      </c>
      <c r="D119" s="4"/>
      <c r="E119" s="7"/>
      <c r="F119" s="44"/>
      <c r="G119" s="8"/>
    </row>
    <row r="120" spans="1:7" ht="15.5" x14ac:dyDescent="0.35">
      <c r="A120" s="3">
        <v>44223</v>
      </c>
      <c r="B120" s="73">
        <v>10</v>
      </c>
      <c r="C120" s="2">
        <v>0</v>
      </c>
      <c r="D120" s="4"/>
      <c r="E120" s="7"/>
      <c r="F120" s="44"/>
      <c r="G120" s="8"/>
    </row>
    <row r="121" spans="1:7" ht="15.5" x14ac:dyDescent="0.35">
      <c r="A121" s="3">
        <v>44224</v>
      </c>
      <c r="B121" s="73">
        <v>10</v>
      </c>
      <c r="C121" s="2">
        <v>0</v>
      </c>
      <c r="D121" s="4"/>
      <c r="E121" s="7"/>
      <c r="F121" s="44"/>
      <c r="G121" s="8"/>
    </row>
    <row r="122" spans="1:7" ht="15.5" x14ac:dyDescent="0.35">
      <c r="A122" s="3">
        <v>44225</v>
      </c>
      <c r="B122" s="73">
        <v>10</v>
      </c>
      <c r="C122" s="2"/>
      <c r="D122" s="4"/>
      <c r="E122" s="7"/>
      <c r="F122" s="44"/>
      <c r="G122" s="8"/>
    </row>
    <row r="123" spans="1:7" ht="15.5" x14ac:dyDescent="0.35">
      <c r="A123" s="3">
        <v>44226</v>
      </c>
      <c r="B123" s="73">
        <v>10</v>
      </c>
      <c r="C123" s="2"/>
      <c r="D123" s="4"/>
      <c r="E123" s="7"/>
      <c r="F123" s="44"/>
      <c r="G123" s="8"/>
    </row>
    <row r="124" spans="1:7" ht="15.5" x14ac:dyDescent="0.35">
      <c r="A124" s="3">
        <v>44227</v>
      </c>
      <c r="B124" s="73">
        <v>10</v>
      </c>
      <c r="C124" s="2"/>
      <c r="D124" s="4"/>
      <c r="E124" s="7"/>
      <c r="F124" s="44"/>
      <c r="G124" s="8"/>
    </row>
    <row r="125" spans="1:7" ht="15.5" x14ac:dyDescent="0.35">
      <c r="A125" s="3">
        <v>44228</v>
      </c>
      <c r="B125" s="73">
        <v>10</v>
      </c>
      <c r="C125" s="2">
        <v>0</v>
      </c>
      <c r="D125" s="4"/>
      <c r="E125" s="7"/>
      <c r="F125" s="44"/>
      <c r="G125" s="8"/>
    </row>
    <row r="126" spans="1:7" ht="15.5" x14ac:dyDescent="0.35">
      <c r="A126" s="3">
        <v>44229</v>
      </c>
      <c r="B126" s="73">
        <v>10</v>
      </c>
      <c r="C126" s="1"/>
      <c r="D126" s="4"/>
      <c r="E126" s="7"/>
      <c r="F126" s="44"/>
      <c r="G126" s="8"/>
    </row>
    <row r="127" spans="1:7" ht="15.5" x14ac:dyDescent="0.35">
      <c r="A127" s="3">
        <v>44230</v>
      </c>
      <c r="B127" s="73">
        <v>10</v>
      </c>
      <c r="C127" s="2">
        <v>0</v>
      </c>
      <c r="D127" s="4"/>
      <c r="E127" s="7"/>
      <c r="F127" s="44"/>
      <c r="G127" s="8"/>
    </row>
    <row r="128" spans="1:7" ht="15.5" x14ac:dyDescent="0.35">
      <c r="A128" s="3">
        <v>44231</v>
      </c>
      <c r="B128" s="73">
        <v>10</v>
      </c>
      <c r="C128" s="2">
        <v>4.6938417861273702</v>
      </c>
      <c r="D128" s="4"/>
      <c r="E128" s="7"/>
      <c r="F128" s="44"/>
      <c r="G128" s="8"/>
    </row>
    <row r="129" spans="1:7" ht="15.5" x14ac:dyDescent="0.35">
      <c r="A129" s="3">
        <v>44232</v>
      </c>
      <c r="B129" s="73">
        <v>10</v>
      </c>
      <c r="C129" s="2">
        <v>3.2475126281953162</v>
      </c>
      <c r="D129" s="4"/>
      <c r="E129" s="7"/>
      <c r="F129" s="44"/>
      <c r="G129" s="8"/>
    </row>
    <row r="130" spans="1:7" ht="15.5" x14ac:dyDescent="0.35">
      <c r="A130" s="3">
        <v>44233</v>
      </c>
      <c r="B130" s="73">
        <v>10</v>
      </c>
      <c r="C130" s="2">
        <v>7.7842569141930902</v>
      </c>
      <c r="D130" s="4"/>
      <c r="E130" s="7"/>
      <c r="F130" s="44"/>
      <c r="G130" s="8"/>
    </row>
    <row r="131" spans="1:7" ht="15.5" x14ac:dyDescent="0.35">
      <c r="A131" s="3">
        <v>44234</v>
      </c>
      <c r="B131" s="73">
        <v>10</v>
      </c>
      <c r="C131" s="2">
        <v>2.524061708496431</v>
      </c>
      <c r="D131" s="4"/>
      <c r="E131" s="7"/>
      <c r="F131" s="44"/>
      <c r="G131" s="8"/>
    </row>
    <row r="132" spans="1:7" ht="15.5" x14ac:dyDescent="0.35">
      <c r="A132" s="3">
        <v>44235</v>
      </c>
      <c r="B132" s="73">
        <v>10</v>
      </c>
      <c r="C132" s="2">
        <v>0</v>
      </c>
      <c r="D132" s="4"/>
      <c r="E132" s="7"/>
      <c r="F132" s="44"/>
      <c r="G132" s="8"/>
    </row>
    <row r="133" spans="1:7" ht="15.5" x14ac:dyDescent="0.35">
      <c r="A133" s="3">
        <v>44236</v>
      </c>
      <c r="B133" s="73">
        <v>10</v>
      </c>
      <c r="C133" s="2">
        <v>0</v>
      </c>
      <c r="D133" s="4"/>
      <c r="E133" s="7"/>
      <c r="F133" s="44"/>
      <c r="G133" s="8"/>
    </row>
    <row r="134" spans="1:7" ht="15.5" x14ac:dyDescent="0.35">
      <c r="A134" s="3">
        <v>44237</v>
      </c>
      <c r="B134" s="73">
        <v>10</v>
      </c>
      <c r="C134" s="2">
        <v>0</v>
      </c>
      <c r="D134" s="4"/>
      <c r="E134" s="7"/>
      <c r="F134" s="44"/>
      <c r="G134" s="8"/>
    </row>
    <row r="135" spans="1:7" ht="15.5" x14ac:dyDescent="0.35">
      <c r="A135" s="3">
        <v>44238</v>
      </c>
      <c r="B135" s="73">
        <v>10</v>
      </c>
      <c r="C135" s="2">
        <v>0</v>
      </c>
      <c r="D135" s="4"/>
      <c r="E135" s="7"/>
      <c r="F135" s="44"/>
      <c r="G135" s="8"/>
    </row>
    <row r="136" spans="1:7" ht="15.5" x14ac:dyDescent="0.35">
      <c r="A136" s="3">
        <v>44239</v>
      </c>
      <c r="B136" s="73">
        <v>10</v>
      </c>
      <c r="C136" s="2">
        <v>0</v>
      </c>
      <c r="D136" s="4"/>
      <c r="E136" s="7"/>
      <c r="F136" s="44"/>
      <c r="G136" s="8"/>
    </row>
    <row r="137" spans="1:7" ht="15.5" x14ac:dyDescent="0.35">
      <c r="A137" s="3">
        <v>44240</v>
      </c>
      <c r="B137" s="73">
        <v>10</v>
      </c>
      <c r="C137" s="2">
        <v>0</v>
      </c>
      <c r="D137" s="4"/>
      <c r="E137" s="7"/>
      <c r="F137" s="44"/>
      <c r="G137" s="8"/>
    </row>
    <row r="138" spans="1:7" ht="15.5" x14ac:dyDescent="0.35">
      <c r="A138" s="3">
        <v>44241</v>
      </c>
      <c r="B138" s="73">
        <v>10</v>
      </c>
      <c r="C138" s="2">
        <v>0</v>
      </c>
      <c r="D138" s="4"/>
      <c r="E138" s="7"/>
      <c r="F138" s="44"/>
      <c r="G138" s="8"/>
    </row>
    <row r="139" spans="1:7" ht="15.5" x14ac:dyDescent="0.35">
      <c r="A139" s="3">
        <v>44242</v>
      </c>
      <c r="B139" s="73">
        <v>10</v>
      </c>
      <c r="C139" s="2">
        <v>0</v>
      </c>
      <c r="D139" s="4"/>
      <c r="E139" s="7"/>
      <c r="F139" s="44"/>
      <c r="G139" s="8"/>
    </row>
    <row r="140" spans="1:7" ht="15.5" x14ac:dyDescent="0.35">
      <c r="A140" s="3">
        <v>44243</v>
      </c>
      <c r="B140" s="73">
        <v>10</v>
      </c>
      <c r="C140" s="2">
        <v>1.079980363993382</v>
      </c>
      <c r="D140" s="4"/>
      <c r="E140" s="7"/>
      <c r="F140" s="44"/>
      <c r="G140" s="8"/>
    </row>
    <row r="141" spans="1:7" ht="15.5" x14ac:dyDescent="0.35">
      <c r="A141" s="3">
        <v>44244</v>
      </c>
      <c r="B141" s="73">
        <v>10</v>
      </c>
      <c r="C141" s="2">
        <v>0.46583682449742303</v>
      </c>
      <c r="D141" s="4"/>
      <c r="E141" s="7"/>
      <c r="F141" s="44"/>
      <c r="G141" s="8"/>
    </row>
    <row r="142" spans="1:7" ht="15.5" x14ac:dyDescent="0.35">
      <c r="A142" s="3">
        <v>44245</v>
      </c>
      <c r="B142" s="73">
        <v>10</v>
      </c>
      <c r="C142" s="2">
        <v>0</v>
      </c>
      <c r="D142" s="4"/>
      <c r="E142" s="7"/>
      <c r="F142" s="44"/>
      <c r="G142" s="8"/>
    </row>
    <row r="143" spans="1:7" ht="15.5" x14ac:dyDescent="0.35">
      <c r="A143" s="3">
        <v>44246</v>
      </c>
      <c r="B143" s="73">
        <v>10</v>
      </c>
      <c r="C143" s="2">
        <v>0</v>
      </c>
      <c r="D143" s="4"/>
      <c r="E143" s="7"/>
      <c r="F143" s="44"/>
      <c r="G143" s="8"/>
    </row>
    <row r="144" spans="1:7" ht="15.5" x14ac:dyDescent="0.35">
      <c r="A144" s="3">
        <v>44247</v>
      </c>
      <c r="B144" s="73">
        <v>10</v>
      </c>
      <c r="C144" s="2">
        <v>0</v>
      </c>
      <c r="D144" s="4"/>
      <c r="E144" s="7"/>
      <c r="F144" s="44"/>
      <c r="G144" s="8"/>
    </row>
    <row r="145" spans="1:7" ht="15.5" x14ac:dyDescent="0.35">
      <c r="A145" s="3">
        <v>44248</v>
      </c>
      <c r="B145" s="73">
        <v>10</v>
      </c>
      <c r="C145" s="2">
        <v>0.50116009280742468</v>
      </c>
      <c r="D145" s="4"/>
      <c r="E145" s="7"/>
      <c r="F145" s="44"/>
      <c r="G145" s="8"/>
    </row>
    <row r="146" spans="1:7" ht="15.5" x14ac:dyDescent="0.35">
      <c r="A146" s="3">
        <v>44249</v>
      </c>
      <c r="B146" s="73">
        <v>10</v>
      </c>
      <c r="C146" s="2">
        <v>0</v>
      </c>
      <c r="D146" s="4"/>
      <c r="E146" s="7"/>
      <c r="F146" s="44"/>
      <c r="G146" s="8"/>
    </row>
    <row r="147" spans="1:7" ht="15.5" x14ac:dyDescent="0.35">
      <c r="A147" s="3">
        <v>44250</v>
      </c>
      <c r="B147" s="73">
        <v>10</v>
      </c>
      <c r="C147" s="2">
        <v>0</v>
      </c>
      <c r="D147" s="4"/>
      <c r="E147" s="7"/>
      <c r="F147" s="44"/>
      <c r="G147" s="8"/>
    </row>
    <row r="148" spans="1:7" ht="15.5" x14ac:dyDescent="0.35">
      <c r="A148" s="3">
        <v>44251</v>
      </c>
      <c r="B148" s="73">
        <v>10</v>
      </c>
      <c r="C148" s="2">
        <v>0</v>
      </c>
      <c r="D148" s="4"/>
      <c r="E148" s="7"/>
      <c r="F148" s="44"/>
      <c r="G148" s="8"/>
    </row>
    <row r="149" spans="1:7" ht="15.5" x14ac:dyDescent="0.35">
      <c r="A149" s="3">
        <v>44252</v>
      </c>
      <c r="B149" s="73">
        <v>10</v>
      </c>
      <c r="C149" s="2">
        <v>0</v>
      </c>
      <c r="D149" s="4"/>
      <c r="E149" s="7"/>
      <c r="F149" s="44"/>
      <c r="G149" s="8"/>
    </row>
    <row r="150" spans="1:7" ht="15.5" x14ac:dyDescent="0.35">
      <c r="A150" s="3">
        <v>44253</v>
      </c>
      <c r="B150" s="73">
        <v>10</v>
      </c>
      <c r="C150" s="2">
        <v>0.67047132537813781</v>
      </c>
      <c r="D150" s="4"/>
      <c r="E150" s="7"/>
      <c r="F150" s="44"/>
      <c r="G150" s="8"/>
    </row>
    <row r="151" spans="1:7" ht="15.5" x14ac:dyDescent="0.35">
      <c r="A151" s="3">
        <v>44254</v>
      </c>
      <c r="B151" s="73">
        <v>10</v>
      </c>
      <c r="C151" s="2">
        <v>0.52188300177270031</v>
      </c>
      <c r="D151" s="4"/>
      <c r="E151" s="7"/>
      <c r="F151" s="44"/>
      <c r="G151" s="8"/>
    </row>
    <row r="152" spans="1:7" ht="15.5" x14ac:dyDescent="0.35">
      <c r="A152" s="3">
        <v>44255</v>
      </c>
      <c r="B152" s="73">
        <v>10</v>
      </c>
      <c r="C152" s="2">
        <v>0</v>
      </c>
      <c r="D152" s="4"/>
      <c r="E152" s="7"/>
      <c r="F152" s="44"/>
      <c r="G152" s="8"/>
    </row>
    <row r="153" spans="1:7" ht="15.5" x14ac:dyDescent="0.35">
      <c r="A153" s="3">
        <v>44256</v>
      </c>
      <c r="B153" s="73">
        <v>10</v>
      </c>
      <c r="C153" s="2">
        <v>0</v>
      </c>
      <c r="D153" s="4"/>
      <c r="E153" s="7"/>
      <c r="F153" s="44"/>
      <c r="G153" s="8"/>
    </row>
    <row r="154" spans="1:7" ht="15.5" x14ac:dyDescent="0.35">
      <c r="A154" s="3">
        <v>44257</v>
      </c>
      <c r="B154" s="73">
        <v>10</v>
      </c>
      <c r="C154" s="2">
        <v>0</v>
      </c>
      <c r="D154" s="4"/>
      <c r="E154" s="7"/>
      <c r="F154" s="44"/>
      <c r="G154" s="8"/>
    </row>
    <row r="155" spans="1:7" ht="15.5" x14ac:dyDescent="0.35">
      <c r="A155" s="3">
        <v>44258</v>
      </c>
      <c r="B155" s="73">
        <v>10</v>
      </c>
      <c r="C155" s="2">
        <v>0</v>
      </c>
      <c r="D155" s="4"/>
      <c r="E155" s="7"/>
      <c r="F155" s="44"/>
      <c r="G155" s="8"/>
    </row>
    <row r="156" spans="1:7" ht="15.5" x14ac:dyDescent="0.35">
      <c r="A156" s="3">
        <v>44259</v>
      </c>
      <c r="B156" s="73">
        <v>10</v>
      </c>
      <c r="C156" s="2">
        <v>0</v>
      </c>
      <c r="D156" s="4"/>
      <c r="E156" s="7"/>
      <c r="F156" s="44"/>
      <c r="G156" s="8"/>
    </row>
    <row r="157" spans="1:7" ht="15.5" x14ac:dyDescent="0.35">
      <c r="A157" s="3">
        <v>44260</v>
      </c>
      <c r="B157" s="73">
        <v>10</v>
      </c>
      <c r="C157" s="2">
        <v>0</v>
      </c>
      <c r="D157" s="4"/>
      <c r="E157" s="7"/>
      <c r="F157" s="44"/>
      <c r="G157" s="8"/>
    </row>
    <row r="158" spans="1:7" ht="15.5" x14ac:dyDescent="0.35">
      <c r="A158" s="3">
        <v>44261</v>
      </c>
      <c r="B158" s="73">
        <v>10</v>
      </c>
      <c r="C158" s="2">
        <v>0</v>
      </c>
      <c r="D158" s="4"/>
      <c r="E158" s="7"/>
      <c r="F158" s="44"/>
      <c r="G158" s="8"/>
    </row>
    <row r="159" spans="1:7" ht="15.5" x14ac:dyDescent="0.35">
      <c r="A159" s="3">
        <v>44262</v>
      </c>
      <c r="B159" s="73">
        <v>10</v>
      </c>
      <c r="C159" s="2">
        <v>0</v>
      </c>
      <c r="D159" s="4"/>
      <c r="E159" s="7"/>
      <c r="F159" s="44"/>
      <c r="G159" s="8"/>
    </row>
    <row r="160" spans="1:7" ht="15.5" x14ac:dyDescent="0.35">
      <c r="A160" s="3">
        <v>44263</v>
      </c>
      <c r="B160" s="73">
        <v>10</v>
      </c>
      <c r="C160" s="2">
        <v>0</v>
      </c>
      <c r="D160" s="4"/>
      <c r="E160" s="7"/>
      <c r="F160" s="44"/>
      <c r="G160" s="8"/>
    </row>
    <row r="161" spans="1:7" ht="15.5" x14ac:dyDescent="0.35">
      <c r="A161" s="3">
        <v>44264</v>
      </c>
      <c r="B161" s="73">
        <v>10</v>
      </c>
      <c r="C161" s="2">
        <v>0</v>
      </c>
      <c r="D161" s="4"/>
      <c r="E161" s="7"/>
      <c r="F161" s="44"/>
      <c r="G161" s="8"/>
    </row>
    <row r="162" spans="1:7" ht="15.5" x14ac:dyDescent="0.35">
      <c r="A162" s="3">
        <v>44265</v>
      </c>
      <c r="B162" s="73">
        <v>10</v>
      </c>
      <c r="C162" s="2">
        <v>0</v>
      </c>
      <c r="D162" s="4"/>
      <c r="E162" s="7"/>
      <c r="F162" s="44"/>
      <c r="G162" s="8"/>
    </row>
    <row r="163" spans="1:7" ht="15.5" x14ac:dyDescent="0.35">
      <c r="A163" s="3">
        <v>44266</v>
      </c>
      <c r="B163" s="73">
        <v>10</v>
      </c>
      <c r="C163" s="2">
        <v>0</v>
      </c>
      <c r="D163" s="4"/>
      <c r="E163" s="7"/>
      <c r="F163" s="44"/>
      <c r="G163" s="8"/>
    </row>
    <row r="164" spans="1:7" ht="15.5" x14ac:dyDescent="0.35">
      <c r="A164" s="3">
        <v>44267</v>
      </c>
      <c r="B164" s="73">
        <v>10</v>
      </c>
      <c r="C164" s="2">
        <v>0</v>
      </c>
      <c r="D164" s="4"/>
      <c r="E164" s="7"/>
      <c r="F164" s="44"/>
      <c r="G164" s="8"/>
    </row>
    <row r="165" spans="1:7" ht="15.5" x14ac:dyDescent="0.35">
      <c r="A165" s="3">
        <v>44268</v>
      </c>
      <c r="B165" s="73">
        <v>10</v>
      </c>
      <c r="C165" s="2">
        <v>0</v>
      </c>
      <c r="D165" s="4"/>
      <c r="E165" s="7"/>
      <c r="F165" s="44"/>
      <c r="G165" s="8"/>
    </row>
    <row r="166" spans="1:7" ht="15.5" x14ac:dyDescent="0.35">
      <c r="A166" s="3">
        <v>44269</v>
      </c>
      <c r="B166" s="73">
        <v>10</v>
      </c>
      <c r="C166" s="2">
        <v>0</v>
      </c>
      <c r="D166" s="4"/>
      <c r="E166" s="7"/>
      <c r="F166" s="44"/>
      <c r="G166" s="8"/>
    </row>
    <row r="167" spans="1:7" ht="15.5" x14ac:dyDescent="0.35">
      <c r="A167" s="3">
        <v>44270</v>
      </c>
      <c r="B167" s="73">
        <v>10</v>
      </c>
      <c r="C167" s="2">
        <v>0</v>
      </c>
      <c r="D167" s="4"/>
      <c r="E167" s="7"/>
      <c r="F167" s="44"/>
      <c r="G167" s="8"/>
    </row>
    <row r="168" spans="1:7" ht="15.5" x14ac:dyDescent="0.35">
      <c r="A168" s="3">
        <v>44271</v>
      </c>
      <c r="B168" s="73">
        <v>10</v>
      </c>
      <c r="C168" s="2">
        <v>0</v>
      </c>
      <c r="D168" s="4"/>
      <c r="E168" s="7"/>
      <c r="F168" s="44"/>
      <c r="G168" s="8"/>
    </row>
    <row r="169" spans="1:7" ht="15.5" x14ac:dyDescent="0.35">
      <c r="A169" s="3">
        <v>44272</v>
      </c>
      <c r="B169" s="73">
        <v>10</v>
      </c>
      <c r="C169" s="2">
        <v>0</v>
      </c>
      <c r="D169" s="4"/>
      <c r="E169" s="7"/>
      <c r="F169" s="44"/>
      <c r="G169" s="8"/>
    </row>
    <row r="170" spans="1:7" ht="15.5" x14ac:dyDescent="0.35">
      <c r="A170" s="3">
        <v>44273</v>
      </c>
      <c r="B170" s="73">
        <v>10</v>
      </c>
      <c r="C170" s="2">
        <v>0</v>
      </c>
      <c r="D170" s="4"/>
      <c r="E170" s="7"/>
      <c r="F170" s="44"/>
      <c r="G170" s="8"/>
    </row>
    <row r="171" spans="1:7" ht="15.5" x14ac:dyDescent="0.35">
      <c r="A171" s="3">
        <v>44274</v>
      </c>
      <c r="B171" s="73">
        <v>10</v>
      </c>
      <c r="C171" s="2">
        <v>0</v>
      </c>
      <c r="D171" s="4"/>
      <c r="E171" s="7"/>
      <c r="F171" s="44"/>
      <c r="G171" s="8"/>
    </row>
    <row r="172" spans="1:7" ht="15.5" x14ac:dyDescent="0.35">
      <c r="A172" s="3">
        <v>44275</v>
      </c>
      <c r="B172" s="73">
        <v>10</v>
      </c>
      <c r="C172" s="2">
        <v>0</v>
      </c>
      <c r="D172" s="4"/>
      <c r="E172" s="7"/>
      <c r="F172" s="44"/>
      <c r="G172" s="8"/>
    </row>
    <row r="173" spans="1:7" ht="15.5" x14ac:dyDescent="0.35">
      <c r="A173" s="3">
        <v>44276</v>
      </c>
      <c r="B173" s="73">
        <v>10</v>
      </c>
      <c r="C173" s="2">
        <v>0</v>
      </c>
      <c r="D173" s="4"/>
      <c r="E173" s="7"/>
      <c r="F173" s="44"/>
      <c r="G173" s="8"/>
    </row>
    <row r="174" spans="1:7" ht="15.5" x14ac:dyDescent="0.35">
      <c r="A174" s="3">
        <v>44277</v>
      </c>
      <c r="B174" s="73">
        <v>10</v>
      </c>
      <c r="C174" s="2">
        <v>0</v>
      </c>
      <c r="D174" s="4"/>
      <c r="E174" s="7"/>
      <c r="F174" s="44"/>
      <c r="G174" s="8"/>
    </row>
    <row r="175" spans="1:7" ht="15.5" x14ac:dyDescent="0.35">
      <c r="A175" s="3">
        <v>44278</v>
      </c>
      <c r="B175" s="73">
        <v>10</v>
      </c>
      <c r="C175" s="2">
        <v>0</v>
      </c>
      <c r="D175" s="4"/>
      <c r="E175" s="7"/>
      <c r="F175" s="44"/>
      <c r="G175" s="8"/>
    </row>
    <row r="176" spans="1:7" ht="15.5" x14ac:dyDescent="0.35">
      <c r="A176" s="3">
        <v>44279</v>
      </c>
      <c r="B176" s="73">
        <v>10</v>
      </c>
      <c r="C176" s="2">
        <v>0</v>
      </c>
      <c r="D176" s="4"/>
      <c r="E176" s="7"/>
      <c r="F176" s="44"/>
      <c r="G176" s="8"/>
    </row>
    <row r="177" spans="1:7" ht="15.5" x14ac:dyDescent="0.35">
      <c r="A177" s="3">
        <v>44280</v>
      </c>
      <c r="B177" s="73">
        <v>10</v>
      </c>
      <c r="C177" s="2">
        <v>0</v>
      </c>
      <c r="D177" s="4"/>
      <c r="E177" s="7"/>
      <c r="F177" s="44"/>
      <c r="G177" s="8"/>
    </row>
    <row r="178" spans="1:7" ht="15.5" x14ac:dyDescent="0.35">
      <c r="A178" s="3">
        <v>44281</v>
      </c>
      <c r="B178" s="73">
        <v>10</v>
      </c>
      <c r="C178" s="2">
        <v>0</v>
      </c>
      <c r="D178" s="4"/>
      <c r="E178" s="7"/>
      <c r="F178" s="44"/>
      <c r="G178" s="8"/>
    </row>
    <row r="179" spans="1:7" ht="15.5" x14ac:dyDescent="0.35">
      <c r="A179" s="3">
        <v>44282</v>
      </c>
      <c r="B179" s="73">
        <v>10</v>
      </c>
      <c r="C179" s="2">
        <v>0</v>
      </c>
      <c r="D179" s="4"/>
      <c r="E179" s="7"/>
      <c r="F179" s="44"/>
      <c r="G179" s="8"/>
    </row>
    <row r="180" spans="1:7" ht="15.5" x14ac:dyDescent="0.35">
      <c r="A180" s="3">
        <v>44283</v>
      </c>
      <c r="B180" s="73">
        <v>10</v>
      </c>
      <c r="C180" s="2">
        <v>0</v>
      </c>
      <c r="D180" s="4"/>
      <c r="E180" s="7"/>
      <c r="F180" s="44"/>
      <c r="G180" s="8"/>
    </row>
    <row r="181" spans="1:7" ht="15.5" x14ac:dyDescent="0.35">
      <c r="A181" s="3">
        <v>44284</v>
      </c>
      <c r="B181" s="73">
        <v>10</v>
      </c>
      <c r="C181" s="2">
        <v>0</v>
      </c>
      <c r="D181" s="4"/>
      <c r="E181" s="7"/>
      <c r="F181" s="44"/>
      <c r="G181" s="8"/>
    </row>
    <row r="182" spans="1:7" ht="15.5" x14ac:dyDescent="0.35">
      <c r="A182" s="3">
        <v>44285</v>
      </c>
      <c r="B182" s="73">
        <v>10</v>
      </c>
      <c r="C182" s="2">
        <v>0</v>
      </c>
      <c r="D182" s="4"/>
      <c r="E182" s="7"/>
      <c r="F182" s="44"/>
      <c r="G182" s="8"/>
    </row>
    <row r="183" spans="1:7" ht="15.5" x14ac:dyDescent="0.35">
      <c r="A183" s="3">
        <v>44286</v>
      </c>
      <c r="B183" s="73">
        <v>10</v>
      </c>
      <c r="C183" s="2">
        <v>0</v>
      </c>
      <c r="D183" s="4"/>
      <c r="E183" s="7"/>
      <c r="F183" s="44"/>
      <c r="G183" s="8"/>
    </row>
    <row r="184" spans="1:7" ht="15.5" x14ac:dyDescent="0.35">
      <c r="A184" s="3">
        <v>44287</v>
      </c>
      <c r="B184" s="73">
        <v>10</v>
      </c>
      <c r="C184" s="2">
        <v>0</v>
      </c>
      <c r="D184" s="4"/>
      <c r="E184" s="7"/>
      <c r="F184" s="44"/>
      <c r="G184" s="8"/>
    </row>
    <row r="185" spans="1:7" ht="15.5" x14ac:dyDescent="0.35">
      <c r="A185" s="3">
        <v>44288</v>
      </c>
      <c r="B185" s="73">
        <v>10</v>
      </c>
      <c r="C185" s="2">
        <v>0</v>
      </c>
      <c r="D185" s="4"/>
      <c r="E185" s="7"/>
      <c r="F185" s="44"/>
      <c r="G185" s="8"/>
    </row>
    <row r="186" spans="1:7" ht="15.5" x14ac:dyDescent="0.35">
      <c r="A186" s="3">
        <v>44289</v>
      </c>
      <c r="B186" s="73">
        <v>10</v>
      </c>
      <c r="C186" s="2">
        <v>0</v>
      </c>
      <c r="D186" s="4"/>
      <c r="E186" s="7"/>
      <c r="F186" s="44"/>
      <c r="G186" s="8"/>
    </row>
    <row r="187" spans="1:7" ht="15.5" x14ac:dyDescent="0.35">
      <c r="A187" s="3">
        <v>44290</v>
      </c>
      <c r="B187" s="73">
        <v>10</v>
      </c>
      <c r="C187" s="2">
        <v>0</v>
      </c>
      <c r="D187" s="4"/>
      <c r="E187" s="7"/>
      <c r="F187" s="44"/>
      <c r="G187" s="8"/>
    </row>
    <row r="188" spans="1:7" ht="15.5" x14ac:dyDescent="0.35">
      <c r="A188" s="3">
        <v>44291</v>
      </c>
      <c r="B188" s="73">
        <v>10</v>
      </c>
      <c r="C188" s="2">
        <v>0</v>
      </c>
      <c r="D188" s="4"/>
      <c r="E188" s="7"/>
      <c r="F188" s="44"/>
      <c r="G188" s="8"/>
    </row>
    <row r="189" spans="1:7" ht="15.5" x14ac:dyDescent="0.35">
      <c r="A189" s="3">
        <v>44292</v>
      </c>
      <c r="B189" s="73">
        <v>10</v>
      </c>
      <c r="C189" s="2">
        <v>0</v>
      </c>
      <c r="D189" s="4"/>
      <c r="E189" s="7"/>
      <c r="F189" s="44"/>
      <c r="G189" s="8"/>
    </row>
    <row r="190" spans="1:7" ht="15.5" x14ac:dyDescent="0.35">
      <c r="A190" s="3">
        <v>44293</v>
      </c>
      <c r="B190" s="73">
        <v>10</v>
      </c>
      <c r="C190" s="2">
        <v>0</v>
      </c>
      <c r="D190" s="4"/>
      <c r="E190" s="7"/>
      <c r="F190" s="44"/>
      <c r="G190" s="8"/>
    </row>
    <row r="191" spans="1:7" ht="15.5" x14ac:dyDescent="0.35">
      <c r="A191" s="3">
        <v>44294</v>
      </c>
      <c r="B191" s="73">
        <v>10</v>
      </c>
      <c r="C191" s="2">
        <v>0</v>
      </c>
      <c r="D191" s="4"/>
      <c r="E191" s="7"/>
      <c r="F191" s="44"/>
      <c r="G191" s="8"/>
    </row>
    <row r="192" spans="1:7" ht="15.5" x14ac:dyDescent="0.35">
      <c r="A192" s="3">
        <v>44295</v>
      </c>
      <c r="B192" s="73">
        <v>10</v>
      </c>
      <c r="C192" s="2">
        <v>0</v>
      </c>
      <c r="D192" s="4"/>
      <c r="E192" s="7"/>
      <c r="F192" s="44"/>
      <c r="G192" s="8"/>
    </row>
    <row r="193" spans="1:7" ht="15.5" x14ac:dyDescent="0.35">
      <c r="A193" s="3">
        <v>44296</v>
      </c>
      <c r="B193" s="73">
        <v>10</v>
      </c>
      <c r="C193" s="2">
        <v>0</v>
      </c>
      <c r="D193" s="4"/>
      <c r="E193" s="7"/>
      <c r="F193" s="44"/>
      <c r="G193" s="8"/>
    </row>
    <row r="194" spans="1:7" ht="15.5" x14ac:dyDescent="0.35">
      <c r="A194" s="3">
        <v>44297</v>
      </c>
      <c r="B194" s="73">
        <v>10</v>
      </c>
      <c r="C194" s="2">
        <v>0</v>
      </c>
      <c r="D194" s="4"/>
      <c r="E194" s="7"/>
      <c r="F194" s="44"/>
      <c r="G194" s="8"/>
    </row>
    <row r="195" spans="1:7" ht="15.5" x14ac:dyDescent="0.35">
      <c r="A195" s="3">
        <v>44298</v>
      </c>
      <c r="B195" s="73">
        <v>10</v>
      </c>
      <c r="C195" s="2">
        <v>0</v>
      </c>
      <c r="D195" s="4"/>
      <c r="E195" s="7"/>
      <c r="F195" s="44"/>
      <c r="G195" s="8"/>
    </row>
    <row r="196" spans="1:7" ht="15.5" x14ac:dyDescent="0.35">
      <c r="A196" s="3">
        <v>44299</v>
      </c>
      <c r="B196" s="73">
        <v>10</v>
      </c>
      <c r="C196" s="2">
        <v>0</v>
      </c>
      <c r="D196" s="4"/>
      <c r="E196" s="7"/>
      <c r="F196" s="44"/>
      <c r="G196" s="8"/>
    </row>
    <row r="197" spans="1:7" ht="15.5" x14ac:dyDescent="0.35">
      <c r="A197" s="3">
        <v>44300</v>
      </c>
      <c r="B197" s="73">
        <v>10</v>
      </c>
      <c r="C197" s="2">
        <v>0</v>
      </c>
      <c r="D197" s="4"/>
      <c r="E197" s="7"/>
      <c r="F197" s="44"/>
      <c r="G197" s="8"/>
    </row>
    <row r="198" spans="1:7" ht="15.5" x14ac:dyDescent="0.35">
      <c r="A198" s="3">
        <v>44301</v>
      </c>
      <c r="B198" s="73">
        <v>10</v>
      </c>
      <c r="C198" s="2">
        <v>0</v>
      </c>
      <c r="D198" s="4"/>
      <c r="E198" s="7"/>
      <c r="F198" s="44"/>
      <c r="G198" s="8"/>
    </row>
    <row r="199" spans="1:7" ht="15.5" x14ac:dyDescent="0.35">
      <c r="A199" s="3">
        <v>44302</v>
      </c>
      <c r="B199" s="73">
        <v>10</v>
      </c>
      <c r="C199" s="2">
        <v>0</v>
      </c>
      <c r="D199" s="4"/>
      <c r="E199" s="7"/>
      <c r="F199" s="44"/>
      <c r="G199" s="8"/>
    </row>
    <row r="200" spans="1:7" ht="15.5" x14ac:dyDescent="0.35">
      <c r="A200" s="3">
        <v>44303</v>
      </c>
      <c r="B200" s="73">
        <v>10</v>
      </c>
      <c r="C200" s="2">
        <v>0</v>
      </c>
      <c r="D200" s="4"/>
      <c r="E200" s="7"/>
      <c r="F200" s="44"/>
      <c r="G200" s="8"/>
    </row>
    <row r="201" spans="1:7" ht="15.5" x14ac:dyDescent="0.35">
      <c r="A201" s="3">
        <v>44304</v>
      </c>
      <c r="B201" s="73">
        <v>10</v>
      </c>
      <c r="C201" s="2">
        <v>0</v>
      </c>
      <c r="D201" s="4"/>
      <c r="E201" s="7"/>
      <c r="F201" s="44"/>
      <c r="G201" s="8"/>
    </row>
    <row r="202" spans="1:7" ht="15.5" x14ac:dyDescent="0.35">
      <c r="A202" s="3">
        <v>44305</v>
      </c>
      <c r="B202" s="73">
        <v>10</v>
      </c>
      <c r="C202" s="2">
        <v>0</v>
      </c>
      <c r="D202" s="4"/>
      <c r="E202" s="7"/>
      <c r="F202" s="44"/>
      <c r="G202" s="8"/>
    </row>
    <row r="203" spans="1:7" ht="15.5" x14ac:dyDescent="0.35">
      <c r="A203" s="3">
        <v>44306</v>
      </c>
      <c r="B203" s="73">
        <v>10</v>
      </c>
      <c r="C203" s="2">
        <v>0</v>
      </c>
      <c r="D203" s="4"/>
      <c r="E203" s="7"/>
      <c r="F203" s="44"/>
      <c r="G203" s="8"/>
    </row>
    <row r="204" spans="1:7" ht="15.5" x14ac:dyDescent="0.35">
      <c r="A204" s="3">
        <v>44307</v>
      </c>
      <c r="B204" s="73">
        <v>10</v>
      </c>
      <c r="C204" s="2">
        <v>0</v>
      </c>
      <c r="D204" s="4"/>
      <c r="E204" s="7"/>
      <c r="F204" s="44"/>
      <c r="G204" s="8"/>
    </row>
    <row r="205" spans="1:7" ht="15.5" x14ac:dyDescent="0.35">
      <c r="A205" s="3">
        <v>44308</v>
      </c>
      <c r="B205" s="73">
        <v>10</v>
      </c>
      <c r="C205" s="2">
        <v>0</v>
      </c>
      <c r="D205" s="4"/>
      <c r="E205" s="7"/>
      <c r="F205" s="44"/>
      <c r="G205" s="8"/>
    </row>
    <row r="206" spans="1:7" ht="15.5" x14ac:dyDescent="0.35">
      <c r="A206" s="3">
        <v>44309</v>
      </c>
      <c r="B206" s="73">
        <v>10</v>
      </c>
      <c r="C206" s="2">
        <v>0</v>
      </c>
      <c r="D206" s="4"/>
      <c r="E206" s="7"/>
      <c r="F206" s="44"/>
      <c r="G206" s="8"/>
    </row>
    <row r="207" spans="1:7" ht="15.5" x14ac:dyDescent="0.35">
      <c r="A207" s="3">
        <v>44310</v>
      </c>
      <c r="B207" s="73">
        <v>10</v>
      </c>
      <c r="C207" s="2">
        <v>0</v>
      </c>
      <c r="D207" s="4"/>
      <c r="E207" s="7"/>
      <c r="F207" s="44"/>
      <c r="G207" s="8"/>
    </row>
    <row r="208" spans="1:7" ht="15.5" x14ac:dyDescent="0.35">
      <c r="A208" s="3">
        <v>44311</v>
      </c>
      <c r="B208" s="73">
        <v>10</v>
      </c>
      <c r="C208" s="2">
        <v>0</v>
      </c>
      <c r="D208" s="4"/>
      <c r="E208" s="7"/>
      <c r="F208" s="44"/>
      <c r="G208" s="8"/>
    </row>
    <row r="209" spans="1:7" ht="15.5" x14ac:dyDescent="0.35">
      <c r="A209" s="3">
        <v>44312</v>
      </c>
      <c r="B209" s="73">
        <v>10</v>
      </c>
      <c r="C209" s="2">
        <v>0</v>
      </c>
      <c r="D209" s="4"/>
      <c r="E209" s="7"/>
      <c r="F209" s="44"/>
      <c r="G209" s="8"/>
    </row>
    <row r="210" spans="1:7" ht="15.5" x14ac:dyDescent="0.35">
      <c r="A210" s="3">
        <v>44313</v>
      </c>
      <c r="B210" s="73">
        <v>10</v>
      </c>
      <c r="C210" s="2">
        <v>0</v>
      </c>
      <c r="D210" s="4"/>
      <c r="E210" s="7"/>
      <c r="F210" s="44"/>
      <c r="G210" s="8"/>
    </row>
    <row r="211" spans="1:7" ht="15.5" x14ac:dyDescent="0.35">
      <c r="A211" s="3">
        <v>44314</v>
      </c>
      <c r="B211" s="73">
        <v>10</v>
      </c>
      <c r="C211" s="2">
        <v>0</v>
      </c>
      <c r="D211" s="4"/>
      <c r="E211" s="7"/>
      <c r="F211" s="44"/>
      <c r="G211" s="8"/>
    </row>
    <row r="212" spans="1:7" ht="15.5" x14ac:dyDescent="0.35">
      <c r="A212" s="3">
        <v>44315</v>
      </c>
      <c r="B212" s="73">
        <v>10</v>
      </c>
      <c r="C212" s="2">
        <v>0</v>
      </c>
      <c r="D212" s="4"/>
      <c r="E212" s="7"/>
      <c r="F212" s="44"/>
      <c r="G212" s="8"/>
    </row>
    <row r="213" spans="1:7" ht="15.5" x14ac:dyDescent="0.35">
      <c r="A213" s="3">
        <v>44316</v>
      </c>
      <c r="B213" s="73">
        <v>10</v>
      </c>
      <c r="C213" s="2">
        <v>0</v>
      </c>
      <c r="D213" s="4"/>
      <c r="E213" s="7"/>
      <c r="F213" s="44"/>
      <c r="G213" s="8"/>
    </row>
    <row r="214" spans="1:7" ht="15.5" x14ac:dyDescent="0.35">
      <c r="A214" s="3">
        <v>44317</v>
      </c>
      <c r="B214" s="73">
        <v>10</v>
      </c>
      <c r="C214" s="2">
        <v>0</v>
      </c>
      <c r="D214" s="4"/>
      <c r="E214" s="7"/>
      <c r="F214" s="44"/>
      <c r="G214" s="8"/>
    </row>
    <row r="215" spans="1:7" ht="15.5" x14ac:dyDescent="0.35">
      <c r="A215" s="3">
        <v>44318</v>
      </c>
      <c r="B215" s="14">
        <v>10</v>
      </c>
      <c r="C215" s="2">
        <v>0</v>
      </c>
      <c r="D215" s="4"/>
      <c r="E215" s="7"/>
      <c r="F215" s="44"/>
      <c r="G215" s="8"/>
    </row>
    <row r="216" spans="1:7" ht="15.5" x14ac:dyDescent="0.35">
      <c r="A216" s="3">
        <v>44319</v>
      </c>
      <c r="B216" s="14">
        <v>10</v>
      </c>
      <c r="C216" s="2">
        <v>0</v>
      </c>
      <c r="D216" s="4"/>
      <c r="E216" s="7"/>
      <c r="F216" s="44"/>
      <c r="G216" s="8"/>
    </row>
    <row r="217" spans="1:7" ht="15.5" x14ac:dyDescent="0.35">
      <c r="A217" s="3">
        <v>44320</v>
      </c>
      <c r="B217" s="14">
        <v>10</v>
      </c>
      <c r="C217" s="2">
        <v>0</v>
      </c>
      <c r="D217" s="4"/>
      <c r="E217" s="7"/>
      <c r="F217" s="44"/>
      <c r="G217" s="8"/>
    </row>
    <row r="218" spans="1:7" ht="15.5" x14ac:dyDescent="0.35">
      <c r="A218" s="3">
        <v>44321</v>
      </c>
      <c r="B218" s="73">
        <v>10</v>
      </c>
      <c r="C218" s="2">
        <v>0</v>
      </c>
      <c r="D218" s="4"/>
      <c r="E218" s="7"/>
      <c r="F218" s="44"/>
      <c r="G218" s="8"/>
    </row>
    <row r="219" spans="1:7" ht="15.5" x14ac:dyDescent="0.35">
      <c r="A219" s="3">
        <v>44322</v>
      </c>
      <c r="B219" s="73">
        <v>10</v>
      </c>
      <c r="C219" s="2">
        <v>0</v>
      </c>
      <c r="D219" s="4"/>
      <c r="E219" s="7"/>
      <c r="F219" s="44"/>
      <c r="G219" s="8"/>
    </row>
    <row r="220" spans="1:7" ht="15.5" x14ac:dyDescent="0.35">
      <c r="A220" s="3">
        <v>44323</v>
      </c>
      <c r="B220" s="73">
        <v>10</v>
      </c>
      <c r="C220" s="2">
        <v>0</v>
      </c>
      <c r="D220" s="4"/>
      <c r="E220" s="7"/>
      <c r="F220" s="44"/>
      <c r="G220" s="8"/>
    </row>
    <row r="221" spans="1:7" ht="15.5" x14ac:dyDescent="0.35">
      <c r="A221" s="3">
        <v>44324</v>
      </c>
      <c r="B221" s="14">
        <v>10</v>
      </c>
      <c r="C221" s="2">
        <v>0</v>
      </c>
      <c r="D221" s="4"/>
      <c r="E221" s="7"/>
      <c r="F221" s="44"/>
      <c r="G221" s="8"/>
    </row>
    <row r="222" spans="1:7" ht="15.5" x14ac:dyDescent="0.35">
      <c r="A222" s="3">
        <v>44325</v>
      </c>
      <c r="B222" s="14">
        <v>10</v>
      </c>
      <c r="C222" s="2">
        <v>0</v>
      </c>
      <c r="D222" s="4"/>
      <c r="E222" s="7"/>
      <c r="F222" s="44"/>
      <c r="G222" s="8"/>
    </row>
    <row r="223" spans="1:7" ht="15.5" x14ac:dyDescent="0.35">
      <c r="A223" s="3">
        <v>44326</v>
      </c>
      <c r="B223" s="14">
        <v>10</v>
      </c>
      <c r="C223" s="2">
        <v>0</v>
      </c>
      <c r="D223" s="4"/>
      <c r="E223" s="7"/>
      <c r="F223" s="44"/>
      <c r="G223" s="8"/>
    </row>
    <row r="224" spans="1:7" ht="15.5" x14ac:dyDescent="0.35">
      <c r="A224" s="3">
        <v>44327</v>
      </c>
      <c r="B224" s="14">
        <v>10</v>
      </c>
      <c r="C224" s="2">
        <v>0</v>
      </c>
      <c r="D224" s="4"/>
      <c r="E224" s="7"/>
      <c r="F224" s="44"/>
      <c r="G224" s="8"/>
    </row>
    <row r="225" spans="1:7" ht="15.5" x14ac:dyDescent="0.35">
      <c r="A225" s="3">
        <v>44328</v>
      </c>
      <c r="B225" s="14">
        <v>10</v>
      </c>
      <c r="C225" s="2">
        <v>0</v>
      </c>
      <c r="D225" s="4"/>
      <c r="E225" s="7"/>
      <c r="F225" s="44"/>
      <c r="G225" s="8"/>
    </row>
    <row r="226" spans="1:7" ht="15.5" x14ac:dyDescent="0.35">
      <c r="A226" s="3">
        <v>44329</v>
      </c>
      <c r="B226" s="73">
        <v>10</v>
      </c>
      <c r="C226" s="2">
        <v>0</v>
      </c>
      <c r="D226" s="4"/>
      <c r="E226" s="7"/>
      <c r="F226" s="44"/>
      <c r="G226" s="8"/>
    </row>
    <row r="227" spans="1:7" ht="15.5" x14ac:dyDescent="0.35">
      <c r="A227" s="3">
        <v>44330</v>
      </c>
      <c r="B227" s="73">
        <v>10</v>
      </c>
      <c r="C227" s="2">
        <v>0</v>
      </c>
      <c r="D227" s="4"/>
      <c r="E227" s="7"/>
      <c r="F227" s="44"/>
      <c r="G227" s="8"/>
    </row>
    <row r="228" spans="1:7" ht="15.5" x14ac:dyDescent="0.35">
      <c r="A228" s="3">
        <v>44331</v>
      </c>
      <c r="B228" s="73">
        <v>10</v>
      </c>
      <c r="C228" s="2">
        <v>0</v>
      </c>
      <c r="D228" s="4"/>
      <c r="E228" s="7"/>
      <c r="F228" s="44"/>
      <c r="G228" s="8"/>
    </row>
    <row r="229" spans="1:7" ht="15.5" x14ac:dyDescent="0.35">
      <c r="A229" s="3">
        <v>44332</v>
      </c>
      <c r="B229" s="14">
        <v>10</v>
      </c>
      <c r="C229" s="2">
        <v>0</v>
      </c>
      <c r="D229" s="4"/>
      <c r="E229" s="7"/>
      <c r="F229" s="44"/>
      <c r="G229" s="8"/>
    </row>
    <row r="230" spans="1:7" ht="15.5" x14ac:dyDescent="0.35">
      <c r="A230" s="3">
        <v>44333</v>
      </c>
      <c r="B230" s="14">
        <v>10</v>
      </c>
      <c r="C230" s="2">
        <v>0</v>
      </c>
      <c r="D230" s="4"/>
      <c r="E230" s="7"/>
      <c r="F230" s="44"/>
      <c r="G230" s="8"/>
    </row>
    <row r="231" spans="1:7" ht="15.5" x14ac:dyDescent="0.35">
      <c r="A231" s="3">
        <v>44334</v>
      </c>
      <c r="B231" s="14">
        <v>10</v>
      </c>
      <c r="C231" s="2">
        <v>0</v>
      </c>
      <c r="D231" s="4"/>
      <c r="E231" s="7"/>
      <c r="F231" s="44"/>
      <c r="G231" s="8"/>
    </row>
    <row r="232" spans="1:7" ht="15.5" x14ac:dyDescent="0.35">
      <c r="A232" s="3">
        <v>44335</v>
      </c>
      <c r="B232" s="14">
        <v>10</v>
      </c>
      <c r="C232" s="2">
        <v>0</v>
      </c>
      <c r="D232" s="4"/>
      <c r="E232" s="7"/>
      <c r="F232" s="44"/>
      <c r="G232" s="8"/>
    </row>
    <row r="233" spans="1:7" ht="15.5" x14ac:dyDescent="0.35">
      <c r="A233" s="3">
        <v>44336</v>
      </c>
      <c r="B233" s="73">
        <v>10</v>
      </c>
      <c r="C233" s="2">
        <v>0</v>
      </c>
      <c r="D233" s="4"/>
      <c r="E233" s="7"/>
      <c r="F233" s="44"/>
      <c r="G233" s="8"/>
    </row>
    <row r="234" spans="1:7" ht="15.5" x14ac:dyDescent="0.35">
      <c r="A234" s="3">
        <v>44337</v>
      </c>
      <c r="B234" s="73">
        <v>10</v>
      </c>
      <c r="C234" s="2">
        <v>0</v>
      </c>
      <c r="D234" s="4"/>
      <c r="E234" s="7"/>
      <c r="F234" s="44"/>
      <c r="G234" s="8"/>
    </row>
    <row r="235" spans="1:7" ht="15.5" x14ac:dyDescent="0.35">
      <c r="A235" s="3">
        <v>44338</v>
      </c>
      <c r="B235" s="73">
        <v>10</v>
      </c>
      <c r="C235" s="2">
        <v>0</v>
      </c>
      <c r="D235" s="4"/>
      <c r="E235" s="7"/>
      <c r="F235" s="44"/>
      <c r="G235" s="8"/>
    </row>
    <row r="236" spans="1:7" ht="15.5" x14ac:dyDescent="0.35">
      <c r="A236" s="3">
        <v>44339</v>
      </c>
      <c r="B236" s="14">
        <v>10</v>
      </c>
      <c r="C236" s="2">
        <v>0</v>
      </c>
      <c r="D236" s="4"/>
      <c r="E236" s="7"/>
      <c r="F236" s="44"/>
      <c r="G236" s="8"/>
    </row>
    <row r="237" spans="1:7" ht="15.5" x14ac:dyDescent="0.35">
      <c r="A237" s="3">
        <v>44340</v>
      </c>
      <c r="B237" s="14">
        <v>10</v>
      </c>
      <c r="C237" s="2">
        <v>0</v>
      </c>
      <c r="D237" s="4"/>
      <c r="E237" s="7"/>
      <c r="F237" s="44"/>
      <c r="G237" s="8"/>
    </row>
    <row r="238" spans="1:7" ht="15.5" x14ac:dyDescent="0.35">
      <c r="A238" s="3">
        <v>44341</v>
      </c>
      <c r="B238" s="14">
        <v>10</v>
      </c>
      <c r="C238" s="1">
        <v>0</v>
      </c>
      <c r="D238" s="4"/>
      <c r="E238" s="7"/>
      <c r="F238" s="44"/>
      <c r="G238" s="8"/>
    </row>
    <row r="239" spans="1:7" ht="15.5" x14ac:dyDescent="0.35">
      <c r="A239" s="3">
        <v>44342</v>
      </c>
      <c r="B239" s="14">
        <v>10</v>
      </c>
      <c r="C239" s="2">
        <v>0</v>
      </c>
      <c r="D239" s="4"/>
      <c r="E239" s="7"/>
      <c r="F239" s="44"/>
      <c r="G239" s="8"/>
    </row>
    <row r="240" spans="1:7" ht="15.5" x14ac:dyDescent="0.35">
      <c r="A240" s="3">
        <v>44343</v>
      </c>
      <c r="B240" s="14">
        <v>10</v>
      </c>
      <c r="C240" s="2">
        <v>0</v>
      </c>
      <c r="D240" s="4"/>
      <c r="E240" s="7"/>
      <c r="F240" s="44"/>
      <c r="G240" s="44"/>
    </row>
    <row r="241" spans="1:5" ht="15.5" x14ac:dyDescent="0.35">
      <c r="A241" s="3">
        <v>44344</v>
      </c>
      <c r="B241" s="14">
        <v>10</v>
      </c>
      <c r="C241" s="2">
        <v>0</v>
      </c>
      <c r="D241" s="4"/>
      <c r="E241" s="7"/>
    </row>
    <row r="242" spans="1:5" ht="15.5" x14ac:dyDescent="0.35">
      <c r="A242" s="3">
        <v>44345</v>
      </c>
      <c r="B242" s="14">
        <v>10</v>
      </c>
      <c r="C242" s="2">
        <v>0</v>
      </c>
      <c r="D242" s="4"/>
      <c r="E242" s="7"/>
    </row>
    <row r="243" spans="1:5" ht="15.5" x14ac:dyDescent="0.35">
      <c r="A243" s="3">
        <v>44346</v>
      </c>
      <c r="B243" s="73">
        <v>10</v>
      </c>
      <c r="C243" s="2">
        <v>0</v>
      </c>
      <c r="D243" s="4"/>
      <c r="E243" s="7"/>
    </row>
    <row r="244" spans="1:5" ht="15.5" x14ac:dyDescent="0.35">
      <c r="A244" s="3">
        <v>44347</v>
      </c>
      <c r="B244" s="73">
        <v>10</v>
      </c>
      <c r="C244" s="1"/>
      <c r="D244" s="4"/>
      <c r="E244" s="7"/>
    </row>
    <row r="245" spans="1:5" ht="15.5" x14ac:dyDescent="0.35">
      <c r="A245" s="3">
        <v>44348</v>
      </c>
      <c r="B245" s="73">
        <v>10</v>
      </c>
      <c r="C245" s="1"/>
      <c r="D245" s="4"/>
      <c r="E245" s="7"/>
    </row>
    <row r="246" spans="1:5" ht="15.5" x14ac:dyDescent="0.35">
      <c r="A246" s="3">
        <v>44349</v>
      </c>
      <c r="B246" s="14">
        <v>10</v>
      </c>
      <c r="C246" s="1"/>
      <c r="D246" s="4"/>
      <c r="E246" s="7"/>
    </row>
    <row r="247" spans="1:5" ht="15.5" x14ac:dyDescent="0.35">
      <c r="A247" s="3">
        <v>44350</v>
      </c>
      <c r="B247" s="14">
        <v>10</v>
      </c>
      <c r="C247" s="1"/>
      <c r="D247" s="4"/>
      <c r="E247" s="7"/>
    </row>
    <row r="248" spans="1:5" ht="15.5" x14ac:dyDescent="0.35">
      <c r="A248" s="3">
        <v>44351</v>
      </c>
      <c r="B248" s="14">
        <v>0</v>
      </c>
      <c r="C248" s="1"/>
      <c r="D248" s="4"/>
      <c r="E248" s="7"/>
    </row>
    <row r="249" spans="1:5" ht="15.5" x14ac:dyDescent="0.35">
      <c r="A249" s="3">
        <v>44352</v>
      </c>
      <c r="B249" s="14">
        <v>0</v>
      </c>
      <c r="C249" s="1"/>
      <c r="D249" s="4"/>
      <c r="E249" s="7"/>
    </row>
    <row r="250" spans="1:5" ht="15.5" x14ac:dyDescent="0.35">
      <c r="A250" s="3">
        <v>44353</v>
      </c>
      <c r="B250" s="14">
        <v>0</v>
      </c>
      <c r="C250" s="1"/>
      <c r="D250" s="4"/>
      <c r="E250" s="7"/>
    </row>
    <row r="251" spans="1:5" ht="15.5" x14ac:dyDescent="0.35">
      <c r="A251" s="3">
        <v>44354</v>
      </c>
      <c r="B251" s="14">
        <v>10</v>
      </c>
      <c r="C251" s="1"/>
      <c r="D251" s="4"/>
      <c r="E251" s="7"/>
    </row>
    <row r="252" spans="1:5" ht="15.5" x14ac:dyDescent="0.35">
      <c r="A252" s="3">
        <v>44355</v>
      </c>
      <c r="B252" s="14">
        <v>10</v>
      </c>
      <c r="C252" s="1"/>
      <c r="D252" s="4"/>
      <c r="E252" s="7"/>
    </row>
    <row r="253" spans="1:5" ht="15.5" x14ac:dyDescent="0.35">
      <c r="A253" s="3">
        <v>44356</v>
      </c>
      <c r="B253" s="14">
        <v>10</v>
      </c>
      <c r="C253" s="1"/>
      <c r="D253" s="4"/>
      <c r="E253" s="7"/>
    </row>
    <row r="254" spans="1:5" ht="15.5" x14ac:dyDescent="0.35">
      <c r="A254" s="3">
        <v>44357</v>
      </c>
      <c r="B254" s="14">
        <v>10</v>
      </c>
      <c r="C254" s="1"/>
      <c r="D254" s="4"/>
      <c r="E254" s="7"/>
    </row>
    <row r="255" spans="1:5" ht="15.5" x14ac:dyDescent="0.35">
      <c r="A255" s="3">
        <v>44358</v>
      </c>
      <c r="B255" s="14">
        <v>10</v>
      </c>
      <c r="C255" s="1"/>
      <c r="D255" s="4"/>
      <c r="E255" s="7"/>
    </row>
    <row r="256" spans="1:5" ht="15.5" x14ac:dyDescent="0.35">
      <c r="A256" s="3">
        <v>44359</v>
      </c>
      <c r="B256" s="14">
        <v>10</v>
      </c>
      <c r="C256" s="1"/>
      <c r="D256" s="4"/>
      <c r="E256" s="7"/>
    </row>
    <row r="257" spans="1:5" ht="15.5" x14ac:dyDescent="0.35">
      <c r="A257" s="3">
        <v>44360</v>
      </c>
      <c r="B257" s="14">
        <v>10</v>
      </c>
      <c r="C257" s="1"/>
      <c r="D257" s="4"/>
      <c r="E257" s="7"/>
    </row>
    <row r="258" spans="1:5" ht="15.5" x14ac:dyDescent="0.35">
      <c r="A258" s="3">
        <v>44361</v>
      </c>
      <c r="B258" s="14">
        <v>10</v>
      </c>
      <c r="C258" s="1"/>
      <c r="D258" s="4"/>
      <c r="E258" s="7"/>
    </row>
    <row r="259" spans="1:5" ht="15.5" x14ac:dyDescent="0.35">
      <c r="A259" s="3">
        <v>44362</v>
      </c>
      <c r="B259" s="14">
        <v>10</v>
      </c>
      <c r="C259" s="1"/>
      <c r="D259" s="4"/>
      <c r="E259" s="7"/>
    </row>
    <row r="260" spans="1:5" ht="15.5" x14ac:dyDescent="0.35">
      <c r="A260" s="3">
        <v>44363</v>
      </c>
      <c r="B260" s="14">
        <v>0</v>
      </c>
      <c r="C260" s="1"/>
      <c r="D260" s="4"/>
      <c r="E260" s="7"/>
    </row>
    <row r="261" spans="1:5" ht="15.5" x14ac:dyDescent="0.35">
      <c r="A261" s="3">
        <v>44364</v>
      </c>
      <c r="B261" s="14">
        <v>0</v>
      </c>
      <c r="C261" s="1"/>
      <c r="D261" s="4"/>
      <c r="E261" s="7"/>
    </row>
    <row r="262" spans="1:5" ht="15.5" x14ac:dyDescent="0.35">
      <c r="A262" s="3">
        <v>44365</v>
      </c>
      <c r="B262" s="14">
        <v>0</v>
      </c>
      <c r="C262" s="1"/>
      <c r="D262" s="4"/>
      <c r="E262" s="7"/>
    </row>
    <row r="263" spans="1:5" ht="15.5" x14ac:dyDescent="0.35">
      <c r="A263" s="3">
        <v>44366</v>
      </c>
      <c r="B263" s="14">
        <v>0</v>
      </c>
      <c r="C263" s="1"/>
      <c r="D263" s="4"/>
      <c r="E263" s="7"/>
    </row>
    <row r="264" spans="1:5" ht="15.5" x14ac:dyDescent="0.35">
      <c r="A264" s="3">
        <v>44367</v>
      </c>
      <c r="B264" s="14">
        <v>0</v>
      </c>
      <c r="C264" s="1"/>
      <c r="D264" s="4"/>
      <c r="E264" s="7"/>
    </row>
    <row r="265" spans="1:5" ht="15.5" x14ac:dyDescent="0.35">
      <c r="A265" s="3">
        <v>44368</v>
      </c>
      <c r="B265" s="14">
        <v>0</v>
      </c>
      <c r="C265" s="1"/>
      <c r="D265" s="4"/>
      <c r="E265" s="7"/>
    </row>
    <row r="266" spans="1:5" ht="15.5" x14ac:dyDescent="0.35">
      <c r="A266" s="3"/>
      <c r="B266" s="14"/>
      <c r="C266" s="1"/>
      <c r="D266" s="4"/>
      <c r="E266" s="7"/>
    </row>
    <row r="267" spans="1:5" ht="15.5" x14ac:dyDescent="0.35">
      <c r="A267" s="3"/>
      <c r="B267" s="14"/>
      <c r="C267" s="1"/>
      <c r="D267" s="4"/>
      <c r="E267" s="7"/>
    </row>
    <row r="268" spans="1:5" ht="15.5" x14ac:dyDescent="0.35">
      <c r="A268" s="3"/>
      <c r="B268" s="14"/>
      <c r="C268" s="1"/>
      <c r="D268" s="4"/>
      <c r="E268" s="7"/>
    </row>
    <row r="269" spans="1:5" ht="15.5" x14ac:dyDescent="0.35">
      <c r="A269" s="3"/>
      <c r="B269" s="14"/>
      <c r="C269" s="1"/>
      <c r="D269" s="4"/>
      <c r="E269" s="7"/>
    </row>
    <row r="270" spans="1:5" ht="15.5" x14ac:dyDescent="0.35">
      <c r="A270" s="3"/>
      <c r="B270" s="14"/>
      <c r="C270" s="1"/>
      <c r="D270" s="4"/>
      <c r="E270" s="7"/>
    </row>
    <row r="271" spans="1:5" ht="15.5" x14ac:dyDescent="0.35">
      <c r="A271" s="3"/>
      <c r="B271" s="14"/>
      <c r="C271" s="1"/>
      <c r="D271" s="4"/>
      <c r="E271" s="7"/>
    </row>
    <row r="272" spans="1:5" ht="15.5" x14ac:dyDescent="0.35">
      <c r="A272" s="3"/>
      <c r="B272" s="14"/>
      <c r="C272" s="1"/>
      <c r="D272" s="4"/>
      <c r="E272" s="7"/>
    </row>
    <row r="273" spans="1:5" ht="15.5" x14ac:dyDescent="0.35">
      <c r="A273" s="3"/>
      <c r="B273" s="14"/>
      <c r="C273" s="1"/>
      <c r="D273" s="4"/>
      <c r="E273" s="7"/>
    </row>
    <row r="274" spans="1:5" ht="15.5" x14ac:dyDescent="0.35">
      <c r="A274" s="3"/>
      <c r="B274" s="14"/>
      <c r="C274" s="1"/>
      <c r="D274" s="4"/>
      <c r="E274" s="7"/>
    </row>
    <row r="275" spans="1:5" ht="15.5" x14ac:dyDescent="0.35">
      <c r="A275" s="3"/>
      <c r="B275" s="14"/>
      <c r="C275" s="1"/>
      <c r="D275" s="7"/>
      <c r="E275" s="7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223FD7EA9AB34094EBA9AB30141758" ma:contentTypeVersion="14" ma:contentTypeDescription="Create a new document." ma:contentTypeScope="" ma:versionID="3dcb68fee37e1eb857b6e799c4ca226a">
  <xsd:schema xmlns:xsd="http://www.w3.org/2001/XMLSchema" xmlns:xs="http://www.w3.org/2001/XMLSchema" xmlns:p="http://schemas.microsoft.com/office/2006/metadata/properties" xmlns:ns2="300851bd-e504-4f0e-97ac-df41a702cbd8" xmlns:ns3="69761221-6aab-4acc-8dc5-0c4c6002279d" targetNamespace="http://schemas.microsoft.com/office/2006/metadata/properties" ma:root="true" ma:fieldsID="8f5b2c379a92278a57f4214ed98fc028" ns2:_="" ns3:_="">
    <xsd:import namespace="300851bd-e504-4f0e-97ac-df41a702cbd8"/>
    <xsd:import namespace="69761221-6aab-4acc-8dc5-0c4c600227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Offic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851bd-e504-4f0e-97ac-df41a702c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Office" ma:index="18" nillable="true" ma:displayName="Office" ma:description="Which office is leading the work?" ma:format="Dropdown" ma:internalName="Office">
      <xsd:simpleType>
        <xsd:restriction base="dms:Choice">
          <xsd:enumeration value="SF"/>
          <xsd:enumeration value="Portland"/>
          <xsd:enumeration value="DC"/>
          <xsd:enumeration value="SoCal"/>
          <xsd:enumeration value="Sacramento/Davis"/>
          <xsd:enumeration value="NorCal"/>
          <xsd:enumeration value="Denver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61221-6aab-4acc-8dc5-0c4c6002279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ice xmlns="300851bd-e504-4f0e-97ac-df41a702cb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D63501-2F45-4950-A50D-D7FA6F7B71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0851bd-e504-4f0e-97ac-df41a702cbd8"/>
    <ds:schemaRef ds:uri="69761221-6aab-4acc-8dc5-0c4c600227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30027A-D7D7-4DA7-9843-796F28598E79}">
  <ds:schemaRefs>
    <ds:schemaRef ds:uri="http://purl.org/dc/elements/1.1/"/>
    <ds:schemaRef ds:uri="300851bd-e504-4f0e-97ac-df41a702cbd8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69761221-6aab-4acc-8dc5-0c4c6002279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A2EAD9-A824-42D5-8A4C-9E87D7F726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Metadata - Data</vt:lpstr>
      <vt:lpstr>DayFlow Daily</vt:lpstr>
      <vt:lpstr>Disrupt SaMT</vt:lpstr>
      <vt:lpstr>Disrupt SMT</vt:lpstr>
      <vt:lpstr>Seasonal Delta Smelt Catch</vt:lpstr>
      <vt:lpstr>Salmonid Distribution WY 2021</vt:lpstr>
      <vt:lpstr>Controlling Factors</vt:lpstr>
      <vt:lpstr>WY 2021 Salvage Loss</vt:lpstr>
      <vt:lpstr>DCC Fish</vt:lpstr>
      <vt:lpstr>Hist WR Loss Daily Cum.</vt:lpstr>
      <vt:lpstr>Hist SH Loss Daily Cum.</vt:lpstr>
      <vt:lpstr>Hist SH Loss Timing</vt:lpstr>
      <vt:lpstr>Hist WR Loss Timing</vt:lpstr>
      <vt:lpstr>Historic SH WR Total Loss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Manugian, Suzanne Camille Gabriella</dc:creator>
  <cp:keywords/>
  <dc:description/>
  <cp:lastModifiedBy>Zach Barr</cp:lastModifiedBy>
  <cp:revision/>
  <dcterms:created xsi:type="dcterms:W3CDTF">2020-08-26T15:40:55Z</dcterms:created>
  <dcterms:modified xsi:type="dcterms:W3CDTF">2021-11-01T18:39:38Z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0x01010033223FD7EA9AB34094EBA9AB30141758</vt:lpwstr>
  </property>
</Properties>
</file>